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Каталог" sheetId="1" r:id="rId1"/>
  </sheets>
  <calcPr calcId="122211"/>
</workbook>
</file>

<file path=xl/sharedStrings.xml><?xml version="1.0" encoding="utf-8"?>
<sst xmlns="http://schemas.openxmlformats.org/spreadsheetml/2006/main" count="1400" uniqueCount="1400">
  <si>
    <t>Прайс лист сайта Шоколадная Партия</t>
  </si>
  <si>
    <t>N</t>
  </si>
  <si>
    <t>Артикул</t>
  </si>
  <si>
    <t>Фото</t>
  </si>
  <si>
    <t>Наименование</t>
  </si>
  <si>
    <t>Бренд</t>
  </si>
  <si>
    <t>Свойства</t>
  </si>
  <si>
    <t>Масса</t>
  </si>
  <si>
    <t>Цена</t>
  </si>
  <si>
    <t>Кол-во</t>
  </si>
  <si>
    <t>Сумма</t>
  </si>
  <si>
    <t>Barry Callebaut/Барри Каллебо</t>
  </si>
  <si>
    <t>Cacao Barry/ Какао Барри</t>
  </si>
  <si>
    <t>Белый шоколад</t>
  </si>
  <si>
    <t>1</t>
  </si>
  <si>
    <t xml:space="preserve"> CHW-N34ZEPH-2B-U73</t>
  </si>
  <si>
    <t>Шоколад белый  Zephyr 34% какао 1 кг</t>
  </si>
  <si>
    <t>1 кг.</t>
  </si>
  <si>
    <t>2</t>
  </si>
  <si>
    <t>CHW-N34ZEPH-2B-U77</t>
  </si>
  <si>
    <t xml:space="preserve">Шоколад белый Zephyr 34 % какао </t>
  </si>
  <si>
    <t>0 кг.</t>
  </si>
  <si>
    <t>1520 руб.</t>
  </si>
  <si>
    <t>20 кг.</t>
  </si>
  <si>
    <t>1520 руб.</t>
  </si>
  <si>
    <t>0 кг.</t>
  </si>
  <si>
    <t>1520 руб.</t>
  </si>
  <si>
    <t>Какао продукты</t>
  </si>
  <si>
    <t>3</t>
  </si>
  <si>
    <t>DCP-22SP-RT-760</t>
  </si>
  <si>
    <t>Какао порошок " Extra - brute" темно-красный</t>
  </si>
  <si>
    <t>1 кг.</t>
  </si>
  <si>
    <t>Молочный шоколад</t>
  </si>
  <si>
    <t>4</t>
  </si>
  <si>
    <t>CHM-O38LSUP-RT-U72</t>
  </si>
  <si>
    <t>Шоколад молочный ( кувертюр) Lactee Superieure 38,2% какао</t>
  </si>
  <si>
    <t>Степень текучести: 4 из 5
Шелковый, душистый, тающий - выигрышное сочетание вкусов и текстуры.</t>
  </si>
  <si>
    <t>1 кг.</t>
  </si>
  <si>
    <t>1735 руб.</t>
  </si>
  <si>
    <t>5 кг.</t>
  </si>
  <si>
    <t>0,5 кг.</t>
  </si>
  <si>
    <t>950 руб.</t>
  </si>
  <si>
    <t>Темный шоколад</t>
  </si>
  <si>
    <t>5</t>
  </si>
  <si>
    <t>CHD-P64EBPU-RT-U72</t>
  </si>
  <si>
    <t>Шоколад горький Extra-Bitter Guayaquil 64% какао</t>
  </si>
  <si>
    <t>Степень текучести: 4 капли</t>
  </si>
  <si>
    <t>1 кг.</t>
  </si>
  <si>
    <t>1565 руб.</t>
  </si>
  <si>
    <t>20 кг.</t>
  </si>
  <si>
    <t>855 руб.</t>
  </si>
  <si>
    <t>5 кг.</t>
  </si>
  <si>
    <t>855 руб.</t>
  </si>
  <si>
    <t>0,5 кг.</t>
  </si>
  <si>
    <t>855 руб.</t>
  </si>
  <si>
    <t>Callebaut/Каллебаут</t>
  </si>
  <si>
    <t>Белый шоколад</t>
  </si>
  <si>
    <t>6</t>
  </si>
  <si>
    <t>CW2-RT-U71</t>
  </si>
  <si>
    <t>Шоколад белый каллеты 25,9% какао</t>
  </si>
  <si>
    <t>степень текучести - 2 капли</t>
  </si>
  <si>
    <t>1 кг.</t>
  </si>
  <si>
    <t>1160 руб.</t>
  </si>
  <si>
    <t>20 кг.</t>
  </si>
  <si>
    <t>1160 руб.</t>
  </si>
  <si>
    <t>2,5 кг.</t>
  </si>
  <si>
    <t>1160 руб.</t>
  </si>
  <si>
    <t>0,5 кг.</t>
  </si>
  <si>
    <t>1160 руб.</t>
  </si>
  <si>
    <t>7</t>
  </si>
  <si>
    <t>W3-RT-U71</t>
  </si>
  <si>
    <t>Шоколад белый с пониженным содержанием сахара Velvet 32% какао</t>
  </si>
  <si>
    <t>Текучесть 3 капли.
Содержание какао-продуктов: мин. 32%
Содержание молока: мин. 21.9%
Общее содержание жиров: 40.9%</t>
  </si>
  <si>
    <t>1 кг.</t>
  </si>
  <si>
    <t>1390 руб.</t>
  </si>
  <si>
    <t>2,5 кг.</t>
  </si>
  <si>
    <t>1390 руб.</t>
  </si>
  <si>
    <t>0,5 кг.</t>
  </si>
  <si>
    <t>1390 руб.</t>
  </si>
  <si>
    <t>20 кг.</t>
  </si>
  <si>
    <t>1390 руб.</t>
  </si>
  <si>
    <t>Какао продукты</t>
  </si>
  <si>
    <t>8</t>
  </si>
  <si>
    <t>NCB-HDO3-654</t>
  </si>
  <si>
    <t xml:space="preserve">Какао-масло в форме дисков Callebaut </t>
  </si>
  <si>
    <t>Каллеты желтоватого цвета,вкус нейтральный.</t>
  </si>
  <si>
    <t>1 кг.</t>
  </si>
  <si>
    <t>1765 руб.</t>
  </si>
  <si>
    <t>0,25 кг.</t>
  </si>
  <si>
    <t>590 руб.</t>
  </si>
  <si>
    <t>3 кг.</t>
  </si>
  <si>
    <t>0,5 кг.</t>
  </si>
  <si>
    <t>1075 руб.</t>
  </si>
  <si>
    <t>Молочный шоколад</t>
  </si>
  <si>
    <t>9</t>
  </si>
  <si>
    <t>823-RT-U71</t>
  </si>
  <si>
    <t>Шоколад молочный каллеты 33,6% какао</t>
  </si>
  <si>
    <t>Текучесть 3 капли</t>
  </si>
  <si>
    <t>1 кг.</t>
  </si>
  <si>
    <t>1070 руб.</t>
  </si>
  <si>
    <t>2,5 кг.</t>
  </si>
  <si>
    <t>1070 руб.</t>
  </si>
  <si>
    <t>0,5 кг.</t>
  </si>
  <si>
    <t>1070 руб.</t>
  </si>
  <si>
    <t>20 кг.</t>
  </si>
  <si>
    <t>1070 руб.</t>
  </si>
  <si>
    <t>Темный шоколад</t>
  </si>
  <si>
    <t>10</t>
  </si>
  <si>
    <t>70-30-38-RT-U71</t>
  </si>
  <si>
    <t>Темный шоколад каллеты 70,5 %  какао</t>
  </si>
  <si>
    <t>Текучесть3 капли</t>
  </si>
  <si>
    <t>1 кг.</t>
  </si>
  <si>
    <t>1135 руб.</t>
  </si>
  <si>
    <t>2,5 кг.</t>
  </si>
  <si>
    <t>1135 руб.</t>
  </si>
  <si>
    <t>0,5 кг.</t>
  </si>
  <si>
    <t>1135 руб.</t>
  </si>
  <si>
    <t>20 кг.</t>
  </si>
  <si>
    <t>1135 руб.</t>
  </si>
  <si>
    <t>11</t>
  </si>
  <si>
    <t>811-RT-U71</t>
  </si>
  <si>
    <t>Шоколад темный каллеты 54,5% какао</t>
  </si>
  <si>
    <t>Текучесть  3 капли.</t>
  </si>
  <si>
    <t>1 кг.</t>
  </si>
  <si>
    <t>1070 руб.</t>
  </si>
  <si>
    <t>2,5 кг.</t>
  </si>
  <si>
    <t>1070 руб.</t>
  </si>
  <si>
    <t>0,5 кг.</t>
  </si>
  <si>
    <t>1070 руб.</t>
  </si>
  <si>
    <t>20 кг.</t>
  </si>
  <si>
    <t>1070 руб.</t>
  </si>
  <si>
    <t>Шоколад с разными вкусами</t>
  </si>
  <si>
    <t>12</t>
  </si>
  <si>
    <t>CHR-R35RB1-E4-U70</t>
  </si>
  <si>
    <t>Шоколад Ruby 47,3 % какао</t>
  </si>
  <si>
    <t>1 кг.</t>
  </si>
  <si>
    <t>1985 руб.</t>
  </si>
  <si>
    <t>2,5 кг.</t>
  </si>
  <si>
    <t>690 руб.</t>
  </si>
  <si>
    <t>0,25 кг.</t>
  </si>
  <si>
    <t>690 руб.</t>
  </si>
  <si>
    <t>10 кг.</t>
  </si>
  <si>
    <t>690 руб.</t>
  </si>
  <si>
    <t>0,5 кг.</t>
  </si>
  <si>
    <t>1205 руб.</t>
  </si>
  <si>
    <t>13</t>
  </si>
  <si>
    <t>LEMON-RT-U70</t>
  </si>
  <si>
    <t>Шоколад зеленый со вкусом лимона</t>
  </si>
  <si>
    <t>текучесть 3 капли</t>
  </si>
  <si>
    <t>1 кг.</t>
  </si>
  <si>
    <t>1745 руб.</t>
  </si>
  <si>
    <t>2,5 кг.</t>
  </si>
  <si>
    <t>565 руб.</t>
  </si>
  <si>
    <t>0,25 кг.</t>
  </si>
  <si>
    <t>565 руб.</t>
  </si>
  <si>
    <t>0,5 кг.</t>
  </si>
  <si>
    <t>955 руб.</t>
  </si>
  <si>
    <t>10 кг.</t>
  </si>
  <si>
    <t>565 руб.</t>
  </si>
  <si>
    <t>14</t>
  </si>
  <si>
    <t>ORANGE-RT-U70</t>
  </si>
  <si>
    <t>Шоколад оранжевый со вкусом апельсина/Orange Callets</t>
  </si>
  <si>
    <t>1 кг.</t>
  </si>
  <si>
    <t>1590 руб.</t>
  </si>
  <si>
    <t>2,5 кг.</t>
  </si>
  <si>
    <t>570 руб.</t>
  </si>
  <si>
    <t>0,25 кг.</t>
  </si>
  <si>
    <t>570 руб.</t>
  </si>
  <si>
    <t>0,5 кг.</t>
  </si>
  <si>
    <t>870 руб.</t>
  </si>
  <si>
    <t>10 кг.</t>
  </si>
  <si>
    <t>570 руб.</t>
  </si>
  <si>
    <t>15</t>
  </si>
  <si>
    <t>STRAWBERRY-RT-U70</t>
  </si>
  <si>
    <t>Шоколад розовый со вкусом клубники/Strawberry Callets</t>
  </si>
  <si>
    <t>Текучесть 3 капли.</t>
  </si>
  <si>
    <t>1 кг.</t>
  </si>
  <si>
    <t>1645 руб.</t>
  </si>
  <si>
    <t>2,5 кг.</t>
  </si>
  <si>
    <t>590 руб.</t>
  </si>
  <si>
    <t>0,25 кг.</t>
  </si>
  <si>
    <t>590 руб.</t>
  </si>
  <si>
    <t>10 кг.</t>
  </si>
  <si>
    <t>590 руб.</t>
  </si>
  <si>
    <t>0,5 кг.</t>
  </si>
  <si>
    <t>900 руб.</t>
  </si>
  <si>
    <t>Sicao/Сикао</t>
  </si>
  <si>
    <t>16</t>
  </si>
  <si>
    <t xml:space="preserve"> CHW-R28-557 </t>
  </si>
  <si>
    <t>Белый шоколад Select 28% какао</t>
  </si>
  <si>
    <t>Шоколад имеет стандартную текучесть (3 капли)</t>
  </si>
  <si>
    <t>1 кг.</t>
  </si>
  <si>
    <t>1030 руб.</t>
  </si>
  <si>
    <t>2,5 кг.</t>
  </si>
  <si>
    <t>1030 руб.</t>
  </si>
  <si>
    <t>0,5 кг.</t>
  </si>
  <si>
    <t>1030 руб.</t>
  </si>
  <si>
    <t>20 кг.</t>
  </si>
  <si>
    <t>1030 руб.</t>
  </si>
  <si>
    <t>17</t>
  </si>
  <si>
    <t xml:space="preserve">CHW-U25-25B </t>
  </si>
  <si>
    <t>Шоколад белый таблетки  25,5 %</t>
  </si>
  <si>
    <t>Сикао/Sicao</t>
  </si>
  <si>
    <t>1 кг.</t>
  </si>
  <si>
    <t>740 руб.</t>
  </si>
  <si>
    <t>5 кг.</t>
  </si>
  <si>
    <t>3055 руб.</t>
  </si>
  <si>
    <t>18</t>
  </si>
  <si>
    <t>CHD-DR703042RU-R10</t>
  </si>
  <si>
    <t>Шоколад горький 70,1% какао в каллетах</t>
  </si>
  <si>
    <t>1 кг.</t>
  </si>
  <si>
    <t>850 руб.</t>
  </si>
  <si>
    <t>20 кг.</t>
  </si>
  <si>
    <t>850 руб.</t>
  </si>
  <si>
    <t>5 кг.</t>
  </si>
  <si>
    <t>850 руб.</t>
  </si>
  <si>
    <t>19</t>
  </si>
  <si>
    <t>CHM-DR-11929RU-R10</t>
  </si>
  <si>
    <t>Шоколад молочный 33% какао</t>
  </si>
  <si>
    <t>Приятный вкус и аромат, доступная цена и стандартная текучесть (3 капли из 5) делают его популярным не только среди любителей хорошего шоколада, но и среди кондитеров.</t>
  </si>
  <si>
    <t>1 кг.</t>
  </si>
  <si>
    <t>835 руб.</t>
  </si>
  <si>
    <t>20 кг.</t>
  </si>
  <si>
    <t>835 руб.</t>
  </si>
  <si>
    <t>5 кг.</t>
  </si>
  <si>
    <t>835 руб.</t>
  </si>
  <si>
    <t>20</t>
  </si>
  <si>
    <t xml:space="preserve"> CHD-DR-11Q11RU-R10</t>
  </si>
  <si>
    <t>Шоколад темный 53% какао</t>
  </si>
  <si>
    <t>шоколад в виде дисков темный  с содержанием какао 53%, содержание какао-масла 34,4%,
 имеет стандартную текучесть (3 капли)</t>
  </si>
  <si>
    <t>1 кг.</t>
  </si>
  <si>
    <t>825 руб.</t>
  </si>
  <si>
    <t>20 кг.</t>
  </si>
  <si>
    <t>825 руб.</t>
  </si>
  <si>
    <t>5 кг.</t>
  </si>
  <si>
    <t>825 руб.</t>
  </si>
  <si>
    <t>Belcolade/Белколад</t>
  </si>
  <si>
    <t>Белый шоколад</t>
  </si>
  <si>
    <t>21</t>
  </si>
  <si>
    <t>4100244</t>
  </si>
  <si>
    <t>Белколад белый Belcolade Бланш Селексьон 31% какао</t>
  </si>
  <si>
    <t>Текучесть: 3 капли.
Форма: монеты диаметром 25-27 мм.</t>
  </si>
  <si>
    <t>1 кг.</t>
  </si>
  <si>
    <t>1100 руб.</t>
  </si>
  <si>
    <t>10 кг.</t>
  </si>
  <si>
    <t>1100 руб.</t>
  </si>
  <si>
    <t>5 кг.</t>
  </si>
  <si>
    <t>4930 руб.</t>
  </si>
  <si>
    <t>Какао продукты</t>
  </si>
  <si>
    <t>22</t>
  </si>
  <si>
    <t>4004576</t>
  </si>
  <si>
    <t>Какао-масло</t>
  </si>
  <si>
    <t>8 кг.</t>
  </si>
  <si>
    <t>23</t>
  </si>
  <si>
    <t>4101980</t>
  </si>
  <si>
    <t>Какао-порошок Belcolade</t>
  </si>
  <si>
    <t>Алкализованный какао-порошок, 22-24% жирности</t>
  </si>
  <si>
    <t>Молочный шоколад</t>
  </si>
  <si>
    <t>24</t>
  </si>
  <si>
    <t>4006064</t>
  </si>
  <si>
    <t>Белколад молочный Belcolade Лэ Селексьон</t>
  </si>
  <si>
    <t>Текучесть 4 капли.</t>
  </si>
  <si>
    <t>25</t>
  </si>
  <si>
    <t>4006036</t>
  </si>
  <si>
    <t>Молочная коллекция Венесуэла  43%</t>
  </si>
  <si>
    <t>1 кг.</t>
  </si>
  <si>
    <t>1195 руб.</t>
  </si>
  <si>
    <t>8 кг.</t>
  </si>
  <si>
    <t>26</t>
  </si>
  <si>
    <t>4102211</t>
  </si>
  <si>
    <t>Молочный шоколад на мальтитоле в блоках 5х5 кг</t>
  </si>
  <si>
    <t>25 кг.</t>
  </si>
  <si>
    <t>27</t>
  </si>
  <si>
    <t>4001648</t>
  </si>
  <si>
    <t>Шоколад молочный Belcolade Ле Селексьон 35% какао</t>
  </si>
  <si>
    <t>Каллеты с содержанием 35% масла какао,текучесть 4 капли.</t>
  </si>
  <si>
    <t>15 кг.</t>
  </si>
  <si>
    <t>1 кг.</t>
  </si>
  <si>
    <t>1020 руб.</t>
  </si>
  <si>
    <t>5 кг.</t>
  </si>
  <si>
    <t>4620 руб.</t>
  </si>
  <si>
    <t>Темный шоколад</t>
  </si>
  <si>
    <t>28</t>
  </si>
  <si>
    <t xml:space="preserve">4006037  </t>
  </si>
  <si>
    <t>Белколад Ориджин Вьетнам 45 %</t>
  </si>
  <si>
    <t>8 кг.</t>
  </si>
  <si>
    <t>29</t>
  </si>
  <si>
    <t>4006061</t>
  </si>
  <si>
    <t>Белколад Ориджин Перу 64%</t>
  </si>
  <si>
    <t>1 кг.</t>
  </si>
  <si>
    <t>1275 руб.</t>
  </si>
  <si>
    <t>8 кг.</t>
  </si>
  <si>
    <t>30</t>
  </si>
  <si>
    <t>4006060</t>
  </si>
  <si>
    <t>Белколад Ориджин Эквадор 71 %</t>
  </si>
  <si>
    <t>8 кг.</t>
  </si>
  <si>
    <t>31</t>
  </si>
  <si>
    <t>4100242</t>
  </si>
  <si>
    <t>Белколад темный Нуар Селексьон 55 % какао в таблетках</t>
  </si>
  <si>
    <t>Текучесть: 3 капли.</t>
  </si>
  <si>
    <t>10 кг.</t>
  </si>
  <si>
    <t>1 кг.</t>
  </si>
  <si>
    <t>950 руб.</t>
  </si>
  <si>
    <t>5 кг.</t>
  </si>
  <si>
    <t>4255 руб.</t>
  </si>
  <si>
    <t>32</t>
  </si>
  <si>
    <t>4102104</t>
  </si>
  <si>
    <t>Белколад темный Нуар Селексьон в блоках</t>
  </si>
  <si>
    <t>Текучесть: 3 капли.</t>
  </si>
  <si>
    <t>10 кг.</t>
  </si>
  <si>
    <t>33</t>
  </si>
  <si>
    <t>4001620</t>
  </si>
  <si>
    <t>Белколад черный Нуар Суприм 70% какао</t>
  </si>
  <si>
    <t>1 кг.</t>
  </si>
  <si>
    <t>1000 руб.</t>
  </si>
  <si>
    <t>15 кг.</t>
  </si>
  <si>
    <t>5 кг.</t>
  </si>
  <si>
    <t>4490 руб.</t>
  </si>
  <si>
    <t>34</t>
  </si>
  <si>
    <t>4005170</t>
  </si>
  <si>
    <t>Термостабильные шоколадные капли Грейнс Нуар Селексьон</t>
  </si>
  <si>
    <t>Belcolade</t>
  </si>
  <si>
    <t>15 кг.</t>
  </si>
  <si>
    <t>Master Martini/Мастер Мартини</t>
  </si>
  <si>
    <t>Белый шоколад</t>
  </si>
  <si>
    <t>35</t>
  </si>
  <si>
    <t>Ariba Bianco Dischi 31 % (36/38) 10х1 kg</t>
  </si>
  <si>
    <t>10 кг.</t>
  </si>
  <si>
    <t>36</t>
  </si>
  <si>
    <t>Ариба Бианко Пани/Ariba Bianco Pani в плитках 4х2,5 кг</t>
  </si>
  <si>
    <t>10 кг.</t>
  </si>
  <si>
    <t>37</t>
  </si>
  <si>
    <t>Ариба Бьянко Диаманте 31%/Ariba Bianco Diamante 31% 10 кг</t>
  </si>
  <si>
    <t>белый шоколад в форме алмазов и рассыпчатой текстурой. Текучесть высокая – четыре капли.</t>
  </si>
  <si>
    <t>10 кг.</t>
  </si>
  <si>
    <t>38</t>
  </si>
  <si>
    <t>Ариба Бьянко Диаманте 31%/Ariba Bianco Diamante 31% 10x1 кг</t>
  </si>
  <si>
    <t>Master Martini</t>
  </si>
  <si>
    <t>Белый шоколад в форме алмазов и рассыпчатой текстурой. Текучесть высокая – четыре капли.</t>
  </si>
  <si>
    <t>39</t>
  </si>
  <si>
    <t>Ариба Бьянко Пани/Ariba Bianco Pani в плитках 10х1 кг</t>
  </si>
  <si>
    <t xml:space="preserve">елый шоколад в плитках ,интенсивный  аромат и рассыпчатый текстурой. Текучесть высокая – четыре капли. </t>
  </si>
  <si>
    <t>10 кг.</t>
  </si>
  <si>
    <t>40</t>
  </si>
  <si>
    <t>270820221</t>
  </si>
  <si>
    <t>Белый шоколад " Ariba Bianco Dischi 31% Ариба Бьянко Диски</t>
  </si>
  <si>
    <t>Master Martini</t>
  </si>
  <si>
    <t>текстура: рассыпчатая, текучая четыре капли.</t>
  </si>
  <si>
    <t>1 кг.</t>
  </si>
  <si>
    <t>775 руб.</t>
  </si>
  <si>
    <t>10 кг.</t>
  </si>
  <si>
    <t>5 кг.</t>
  </si>
  <si>
    <t>3445 руб.</t>
  </si>
  <si>
    <t>Какао продукты</t>
  </si>
  <si>
    <t>41</t>
  </si>
  <si>
    <t>260820221</t>
  </si>
  <si>
    <t>Какао-масло дезодорированное Ариба Бурро ди Какао/Ariba Burro di Cacao</t>
  </si>
  <si>
    <t>Master Martini</t>
  </si>
  <si>
    <t>При температуре 16-18 °C масло по консистенции твёрдое и ломкое. Температура плавления — 32-35 °C. При 40 °C масло прозрачное. Цвет — от светло-жёлтого до коричневого. Масло имеет запах какао.</t>
  </si>
  <si>
    <t>1 кг.</t>
  </si>
  <si>
    <t>1200 руб.</t>
  </si>
  <si>
    <t>10 кг.</t>
  </si>
  <si>
    <t>0,2 кг.</t>
  </si>
  <si>
    <t>280 руб.</t>
  </si>
  <si>
    <t>0,5 кг.</t>
  </si>
  <si>
    <t>680 руб.</t>
  </si>
  <si>
    <t>42</t>
  </si>
  <si>
    <t>260820222</t>
  </si>
  <si>
    <t>Какао-порошок алкализованный Ариба Какао Амаро (22/24)/ Ariba Сacao Amaro</t>
  </si>
  <si>
    <t>Master Martini</t>
  </si>
  <si>
    <t>порошок насыщенного коричневого цвета, мелкий помол.</t>
  </si>
  <si>
    <t>1 кг.</t>
  </si>
  <si>
    <t>795 руб.</t>
  </si>
  <si>
    <t>6 кг.</t>
  </si>
  <si>
    <t>Молочный шоколад</t>
  </si>
  <si>
    <t>43</t>
  </si>
  <si>
    <t>Ariba Latte Diamante 31 % (32/34)/ Ариба Латте Диаманте 10х1 кг</t>
  </si>
  <si>
    <t>10 кг.</t>
  </si>
  <si>
    <t>44</t>
  </si>
  <si>
    <t>Ариба Латте Диаманте  (32/34)/Ariba Latte Diamante 31% 10 кг</t>
  </si>
  <si>
    <t>шоколад в форме диамантов (высотой около 1 см), обладает мягким ванильным вкусом, интенсивным ароматом и рассыпчатой текстурой. Текучесть высокая – четыре капли.</t>
  </si>
  <si>
    <t>10 кг.</t>
  </si>
  <si>
    <t>45</t>
  </si>
  <si>
    <t>Ариба Латте Диски 32% (34/36)/Ariba Latte Dischi  10х1 кг</t>
  </si>
  <si>
    <t>шоколад молочный в форме дисков.текучесть высокая – 4 капли из 5.</t>
  </si>
  <si>
    <t>10 кг.</t>
  </si>
  <si>
    <t>46</t>
  </si>
  <si>
    <t>Ариба Латте Пани  ( 34/36) Ariba Latte Pani 32% 4 х 2,5 кг</t>
  </si>
  <si>
    <t>10 кг.</t>
  </si>
  <si>
    <t>47</t>
  </si>
  <si>
    <t>Ариба Латте Пани 32 (34/36)/Ariba Latte Pani 10х1 кг</t>
  </si>
  <si>
    <t>Молочный шоколад интенсивным ароматом и рассыпчатой текстурой. Текучесть высокая – четыре капли.</t>
  </si>
  <si>
    <t>10 кг.</t>
  </si>
  <si>
    <t>48</t>
  </si>
  <si>
    <t>Бай Айс Латте Пани 8х2,5 кг/Bay Ice Latte Pani</t>
  </si>
  <si>
    <t>20 кг.</t>
  </si>
  <si>
    <t>49</t>
  </si>
  <si>
    <t>300820222МШ</t>
  </si>
  <si>
    <t>Молочный шоколад Ariba Latte Dischi 32%/ Ариба Латте Диски</t>
  </si>
  <si>
    <t>Master Martini</t>
  </si>
  <si>
    <t>шоколад молочный в форме дисков.текучесть высокая – 4 капли из 5.</t>
  </si>
  <si>
    <t>10 кг.</t>
  </si>
  <si>
    <t>1 кг.</t>
  </si>
  <si>
    <t>655 руб.</t>
  </si>
  <si>
    <t>5 кг.</t>
  </si>
  <si>
    <t>2885 руб.</t>
  </si>
  <si>
    <t>Темный шоколад</t>
  </si>
  <si>
    <t>50</t>
  </si>
  <si>
    <t>Ариба Ватакао Гана Диски 70 (41/43)/Ariba Watacao Ghana Dischi</t>
  </si>
  <si>
    <t>текучесть высокая – четыре капли.</t>
  </si>
  <si>
    <t>10 кг.</t>
  </si>
  <si>
    <t>51</t>
  </si>
  <si>
    <t>Ариба Фонденте Диаманте 72% (38/40)/ Ariba Fondente Diamante 10 кг</t>
  </si>
  <si>
    <t>темный шоколад в форме диамантов, обладает умеренно-горьким вкусом, интенсивным ароматом и рассыпчатой текстурой. Текучесть умеренная – три капли.</t>
  </si>
  <si>
    <t>10 кг.</t>
  </si>
  <si>
    <t>52</t>
  </si>
  <si>
    <t>Ариба Фонденте Диаманте 72% (38/40)/ Ariba Fondente Diamante 10х1 кг</t>
  </si>
  <si>
    <t>темный шоколад в форме диамантов, обладает умеренно-горьким вкусом, интенсивным ароматом и рассыпчатой текстурой. Текучесть умеренная – три капли.</t>
  </si>
  <si>
    <t>10 кг.</t>
  </si>
  <si>
    <t>53</t>
  </si>
  <si>
    <t>Ариба Фонденте Диски 57% (36/38)/Ariba Fondente Dischi 10 кг</t>
  </si>
  <si>
    <t>темный шоколад  в форме дисков, текучесть высокая – четыре капли.</t>
  </si>
  <si>
    <t>1 кг.</t>
  </si>
  <si>
    <t>10 кг.</t>
  </si>
  <si>
    <t>5 кг.</t>
  </si>
  <si>
    <t>54</t>
  </si>
  <si>
    <t>Ариба Фонденте Диски 60% (38/40/Ariba Fondente Dischi 10 кг</t>
  </si>
  <si>
    <t>шоколад темный в форме дисков,рассыпчатой текстурой.Текучесть высокая – пять капель.
</t>
  </si>
  <si>
    <t>10 кг.</t>
  </si>
  <si>
    <t>55</t>
  </si>
  <si>
    <t>Ариба Фонденте Диски 72% (38/40)/Ariba Fondente Dischi 2х5 кг</t>
  </si>
  <si>
    <t>10 кг.</t>
  </si>
  <si>
    <t>56</t>
  </si>
  <si>
    <t>Ариба Фонденте Диски Темные 54% (32/34) /Ariba Fondente Dischi 10х1 кг</t>
  </si>
  <si>
    <t xml:space="preserve">диаметр дисков - 15 мм,шоколад обладает повышенной вязкостью болеее 2800 mPax и высокой текучестью, со вкусом средней интенсивности. </t>
  </si>
  <si>
    <t>10 кг.</t>
  </si>
  <si>
    <t>57</t>
  </si>
  <si>
    <t xml:space="preserve">Ариба Фонденте Пани 57 (36/38) 4х2,5 кг/Ariba Fondente Pani 57 </t>
  </si>
  <si>
    <t>10 кг.</t>
  </si>
  <si>
    <t>58</t>
  </si>
  <si>
    <t xml:space="preserve">Ариба Фонденте Пани 57 (36/38)10х1 кг /Ariba Fondente Pani 57 (36/38) </t>
  </si>
  <si>
    <t>10 кг.</t>
  </si>
  <si>
    <t>59</t>
  </si>
  <si>
    <t>Ариба Фонденте Пани 72 (38/40)/Ariba Fondente Pani 10х1 кг</t>
  </si>
  <si>
    <t>натуральный шоколад в плитках, на основе какао-продуктов,интенсивным ароматом и рассыпчатой текстурой. Текучесть умеренная – три капли.</t>
  </si>
  <si>
    <t>10 кг.</t>
  </si>
  <si>
    <t>60</t>
  </si>
  <si>
    <t>Ариба Фонденте Пани 72 %/ Ariba Fondente Pani ( 38/40) 4х2,5 кг</t>
  </si>
  <si>
    <t>10 кг.</t>
  </si>
  <si>
    <t>61</t>
  </si>
  <si>
    <t xml:space="preserve">Горький шоколад Ариба Фонденте Диски 60% (35/37/ Ariba Fondente Dischi </t>
  </si>
  <si>
    <t>темный шоколад,в форме дисков,рассыпчатой текстурой, текучесть высокая – четыре капли.
</t>
  </si>
  <si>
    <t>1 кг.</t>
  </si>
  <si>
    <t>685 руб.</t>
  </si>
  <si>
    <t>10 кг.</t>
  </si>
  <si>
    <t>5 кг.</t>
  </si>
  <si>
    <t>2875 руб.</t>
  </si>
  <si>
    <t>62</t>
  </si>
  <si>
    <t>300820221ГШ</t>
  </si>
  <si>
    <t xml:space="preserve">Горький шоколад Ариба Фонденте Диски 72% (38/40)/Ariba Fondente Dischi </t>
  </si>
  <si>
    <t>Master Martini</t>
  </si>
  <si>
    <t>10 кг.</t>
  </si>
  <si>
    <t>1 кг.</t>
  </si>
  <si>
    <t>700 руб.</t>
  </si>
  <si>
    <t>5 кг.</t>
  </si>
  <si>
    <t>2945 руб.</t>
  </si>
  <si>
    <t>63</t>
  </si>
  <si>
    <t>280820221</t>
  </si>
  <si>
    <t xml:space="preserve">Темный шоколад Ариба Фонденте Диски Темные 54% (32/34) /Ariba Fondente Dischi </t>
  </si>
  <si>
    <t>Master Martini</t>
  </si>
  <si>
    <t>диаметр дисков - 15 мм,шоколад обладает повышенной вязкостью болеее 2800 mPax и высокой текучестью, со вкусом средней интенсивности.</t>
  </si>
  <si>
    <t>1 кг.</t>
  </si>
  <si>
    <t>605 руб.</t>
  </si>
  <si>
    <t>10 кг.</t>
  </si>
  <si>
    <t>5 кг.</t>
  </si>
  <si>
    <t>2715 руб.</t>
  </si>
  <si>
    <t>64</t>
  </si>
  <si>
    <t xml:space="preserve">Темный шоколад Ариба Фонденте Диски Темные 54% (32/34) /Ariba Fondente Dischi  54% 5 кг </t>
  </si>
  <si>
    <t>Master Martini</t>
  </si>
  <si>
    <t xml:space="preserve">диаметр дисков - 15 мм,шоколад обладает повышенной вязкостью болеее 2800 mPax и высокой текучестью, со вкусом средней интенсивности. </t>
  </si>
  <si>
    <t>1 кг.</t>
  </si>
  <si>
    <t>3275 руб.</t>
  </si>
  <si>
    <t>10 кг.</t>
  </si>
  <si>
    <t>3275 руб.</t>
  </si>
  <si>
    <t>5 кг.</t>
  </si>
  <si>
    <t>3275 руб.</t>
  </si>
  <si>
    <t>Шоколад в форме кусочков</t>
  </si>
  <si>
    <t>65</t>
  </si>
  <si>
    <t>Bay Scagliette Latte/Бай Секальетте Латте</t>
  </si>
  <si>
    <t>Шоколадная крошка цвета молочный шоколад неправильной формы, фракцией от 2 до 6 мм.</t>
  </si>
  <si>
    <t>20 кг.</t>
  </si>
  <si>
    <t>66</t>
  </si>
  <si>
    <t>Бай Чанкс Латте/Bay Chunks Latte</t>
  </si>
  <si>
    <t>термостабильный темный шоколад  в виде кусочков размером 8x8x6 мм.
</t>
  </si>
  <si>
    <t>20 кг.</t>
  </si>
  <si>
    <t>67</t>
  </si>
  <si>
    <t>Темный шоколад Бай Скальетте Фонденти/Bay Scagliette Fondenti</t>
  </si>
  <si>
    <t>Master Martini</t>
  </si>
  <si>
    <t>1 кг.</t>
  </si>
  <si>
    <t>10 кг.</t>
  </si>
  <si>
    <t>20 кг.</t>
  </si>
  <si>
    <t>5 кг.</t>
  </si>
  <si>
    <t>0,5 кг.</t>
  </si>
  <si>
    <t>68</t>
  </si>
  <si>
    <t>Темный шоколад Бай Чанкс Фонденти/Bay Chunks Fondenti</t>
  </si>
  <si>
    <t>Термостабильный натуральный темный шоколад в виде кусочков размером 8х8х6.</t>
  </si>
  <si>
    <t>1 кг.</t>
  </si>
  <si>
    <t>10 кг.</t>
  </si>
  <si>
    <t>20 кг.</t>
  </si>
  <si>
    <t>5 кг.</t>
  </si>
  <si>
    <t>0,5 кг.</t>
  </si>
  <si>
    <t>Шоколадная глазурь</t>
  </si>
  <si>
    <t>69</t>
  </si>
  <si>
    <t>Centramerica Neo Fondente Dischi/Чентрамерика Нео Фонденте диски</t>
  </si>
  <si>
    <t>10 кг.</t>
  </si>
  <si>
    <t>70</t>
  </si>
  <si>
    <t>310820221ГлБ</t>
  </si>
  <si>
    <t>Глазурь Карибе Бьянко Диски/Caribe Bianco Dischi</t>
  </si>
  <si>
    <t>Master Martini</t>
  </si>
  <si>
    <t>10 кг.</t>
  </si>
  <si>
    <t>3545 руб.</t>
  </si>
  <si>
    <t>1 кг.</t>
  </si>
  <si>
    <t>450 руб.</t>
  </si>
  <si>
    <t>20 кг.</t>
  </si>
  <si>
    <t>260 руб.</t>
  </si>
  <si>
    <t>5 кг.</t>
  </si>
  <si>
    <t>1945 руб.</t>
  </si>
  <si>
    <t>0,5 кг.</t>
  </si>
  <si>
    <t>260 руб.</t>
  </si>
  <si>
    <t>71</t>
  </si>
  <si>
    <t xml:space="preserve">Глазурь Карибе Некст Бьянко Диски/Caribe Next Bianco Dischi </t>
  </si>
  <si>
    <t>1 кг.</t>
  </si>
  <si>
    <t>10 кг.</t>
  </si>
  <si>
    <t>20 кг.</t>
  </si>
  <si>
    <t>5 кг.</t>
  </si>
  <si>
    <t>72</t>
  </si>
  <si>
    <t>310820222</t>
  </si>
  <si>
    <t xml:space="preserve">Глазурь Карибе Фонденте Диски/Caribe Fondente Dischi </t>
  </si>
  <si>
    <t>Master Martini</t>
  </si>
  <si>
    <t>10 кг.</t>
  </si>
  <si>
    <t>3605 руб.</t>
  </si>
  <si>
    <t>1 кг.</t>
  </si>
  <si>
    <t>445 руб.</t>
  </si>
  <si>
    <t>20 кг.</t>
  </si>
  <si>
    <t>5 кг.</t>
  </si>
  <si>
    <t>1970 руб.</t>
  </si>
  <si>
    <t>73</t>
  </si>
  <si>
    <t>Глазурь Чентрамерика Блу Диски/Centramerica Blu Dischi 10х1 кг</t>
  </si>
  <si>
    <t>10 кг.</t>
  </si>
  <si>
    <t>74</t>
  </si>
  <si>
    <t>Карибе Бьянко Скальетте/Caribe Bianco Scaglietti</t>
  </si>
  <si>
    <t>глазурь в виде блестящей крошки, покрытой глюкозным сиропом.</t>
  </si>
  <si>
    <t>20 кг.</t>
  </si>
  <si>
    <t>75</t>
  </si>
  <si>
    <t xml:space="preserve">Карибе Латте Скальетте/ Caribe Latte scaglietti </t>
  </si>
  <si>
    <t>крошка  цвета молочный шоколад неправильной формы, фракцией от 2 до 6 мм</t>
  </si>
  <si>
    <t>20 кг.</t>
  </si>
  <si>
    <t>76</t>
  </si>
  <si>
    <t>Карибе Фонденте Гочче 850/Caribe Fondente Goccе 850</t>
  </si>
  <si>
    <t>глазурь в форме капель диаметром 6-8 мм</t>
  </si>
  <si>
    <t>1 кг.</t>
  </si>
  <si>
    <t>445 руб.</t>
  </si>
  <si>
    <t>10 кг.</t>
  </si>
  <si>
    <t>3385 руб.</t>
  </si>
  <si>
    <t>20 кг.</t>
  </si>
  <si>
    <t>5 кг.</t>
  </si>
  <si>
    <t>1890 руб.</t>
  </si>
  <si>
    <t>0,5 кг.</t>
  </si>
  <si>
    <t>270 руб.</t>
  </si>
  <si>
    <t>77</t>
  </si>
  <si>
    <t xml:space="preserve">Карибе Фонденте Скальетте/Caribe Fondente Scaglietti </t>
  </si>
  <si>
    <t>глянцевые шоколадные осколки, черного цвета неправильной формы, фракцией от 2 до 6 мм</t>
  </si>
  <si>
    <t>20 кг.</t>
  </si>
  <si>
    <t>78</t>
  </si>
  <si>
    <t>Чентрамерика Аранчо Диски/Centramerica Arancio Dischi</t>
  </si>
  <si>
    <t>1 кг.</t>
  </si>
  <si>
    <t>10 кг.</t>
  </si>
  <si>
    <t>0,5 кг.</t>
  </si>
  <si>
    <t>79</t>
  </si>
  <si>
    <t>Чентрамерика Аранчо Диски/Centramerica Arancio Dischi 10х1 кг</t>
  </si>
  <si>
    <t>Ирка/Irka</t>
  </si>
  <si>
    <t>10 кг.</t>
  </si>
  <si>
    <t>80</t>
  </si>
  <si>
    <t>Чентрамерика Блу Диски/ Centramerica Blu Dischi</t>
  </si>
  <si>
    <t>глазурь голубого цвета высокого качества с глянцевым блеском в
форме дисков.</t>
  </si>
  <si>
    <t>10 кг.</t>
  </si>
  <si>
    <t>0,5 кг.</t>
  </si>
  <si>
    <t>81</t>
  </si>
  <si>
    <t>Чентрамерика Бьянко Диски/Centramerica Bianco Dischi</t>
  </si>
  <si>
    <t>наивысшие показатели текучести, блеска и обтяжки,диски диаметром 1,3 см</t>
  </si>
  <si>
    <t>10 кг.</t>
  </si>
  <si>
    <t>82</t>
  </si>
  <si>
    <t>Чентрамерика Верде Пистаккио Диски/Centramerica Verde Pistacchio Dischi</t>
  </si>
  <si>
    <t>глазурь с  ароматом фисташки в форме дисков</t>
  </si>
  <si>
    <t>10 кг.</t>
  </si>
  <si>
    <t>83</t>
  </si>
  <si>
    <t>Чентрамерика Верде Пистаккио Диски/Centramerica Verde Pistaccio 10 штх1 кг</t>
  </si>
  <si>
    <t>глазурь с  ароматом фисташки в форме дисков</t>
  </si>
  <si>
    <t>1 кг.</t>
  </si>
  <si>
    <t>10 кг.</t>
  </si>
  <si>
    <t>0,5 кг.</t>
  </si>
  <si>
    <t>84</t>
  </si>
  <si>
    <t>Чентрамерика Джалло Лимоне Диски/Сentramerica Giallo Limone Dischi</t>
  </si>
  <si>
    <t>1 кг.</t>
  </si>
  <si>
    <t>10 кг.</t>
  </si>
  <si>
    <t>0,5 кг.</t>
  </si>
  <si>
    <t>85</t>
  </si>
  <si>
    <t>Чентрамерика Джалло Лимоне Диски/Сentramerica Giallo Limone Dischi 10х1 кг</t>
  </si>
  <si>
    <t>глазурь в форме дисков желтого цвета</t>
  </si>
  <si>
    <t>10 кг.</t>
  </si>
  <si>
    <t>86</t>
  </si>
  <si>
    <t>Чентрамерика Латте Диски/Centramerica Latte Dischi</t>
  </si>
  <si>
    <t>наивысшие показатели текучести, 
без гидрогенизированных жиров диски диаметром 1,3 см</t>
  </si>
  <si>
    <t>1 кг.</t>
  </si>
  <si>
    <t>10 кг.</t>
  </si>
  <si>
    <t>0,5 кг.</t>
  </si>
  <si>
    <t>87</t>
  </si>
  <si>
    <t>Чентрамерика Роза Фрагола Диски /Centramerica Rosa Fragola Dischi</t>
  </si>
  <si>
    <t>глазурь в форме дисков вкусом и ароматом клубники.</t>
  </si>
  <si>
    <t>1 кг.</t>
  </si>
  <si>
    <t>10 кг.</t>
  </si>
  <si>
    <t>0,5 кг.</t>
  </si>
  <si>
    <t>88</t>
  </si>
  <si>
    <t>Чентрамерика Роза Фрагола Диски /Centramerica Rosa Fragola Dischi 10х1 кг</t>
  </si>
  <si>
    <t>10 кг.</t>
  </si>
  <si>
    <t>89</t>
  </si>
  <si>
    <t>Чентрамерика Фонденте Диски/Centramerica Fondente Dischi</t>
  </si>
  <si>
    <t>диски диаметром 1,3 см</t>
  </si>
  <si>
    <t>10 кг.</t>
  </si>
  <si>
    <t>Шоколадные капли</t>
  </si>
  <si>
    <t>90</t>
  </si>
  <si>
    <t xml:space="preserve"> Ариба Фонденте Гоччине 1200/Ariba Fondente Goccine 1200</t>
  </si>
  <si>
    <t>термостабильные темные капли.Капель в количестве 1200 штук на один килограмм массы.</t>
  </si>
  <si>
    <t>10 кг.</t>
  </si>
  <si>
    <t>91</t>
  </si>
  <si>
    <t>200920221</t>
  </si>
  <si>
    <t>Bay Fondente Goccini/Бай Фонденте Гоччине 2000</t>
  </si>
  <si>
    <t>Термостабильные капли .Диаметр 4-5 мм. Количество 1 900- 2 100 шт. в 100 г.</t>
  </si>
  <si>
    <t>10 кг.</t>
  </si>
  <si>
    <t>4610 руб.</t>
  </si>
  <si>
    <t>1 кг.</t>
  </si>
  <si>
    <t>565 руб.</t>
  </si>
  <si>
    <t>20 кг.</t>
  </si>
  <si>
    <t>5 кг.</t>
  </si>
  <si>
    <t>2550 руб.</t>
  </si>
  <si>
    <t>0,5 кг.</t>
  </si>
  <si>
    <t>350 руб.</t>
  </si>
  <si>
    <t>92</t>
  </si>
  <si>
    <t>Ариба Фонденте Гочче 850/Ariba Fondente Gocce 850</t>
  </si>
  <si>
    <t>10 кг.</t>
  </si>
  <si>
    <t>93</t>
  </si>
  <si>
    <t>Ариба Фонденте Гоччине 3000/Ariba Fondente Goccine 3000</t>
  </si>
  <si>
    <t>10 кг.</t>
  </si>
  <si>
    <t>94</t>
  </si>
  <si>
    <t>Бай Фонденте Гочче 850/Bay Fondente Goccе 850</t>
  </si>
  <si>
    <t>Количество 800-900 шт. в 100 г.</t>
  </si>
  <si>
    <t>20 кг.</t>
  </si>
  <si>
    <t>95</t>
  </si>
  <si>
    <t xml:space="preserve">Бай Фонденте Гоччине 3000/ Bay Fondente Goccine </t>
  </si>
  <si>
    <t>20 кг.</t>
  </si>
  <si>
    <t>Puratos/Пуратос</t>
  </si>
  <si>
    <t>Глазурь на жировой основе</t>
  </si>
  <si>
    <t>96</t>
  </si>
  <si>
    <t>4009976</t>
  </si>
  <si>
    <t>Глазурь Карат Декокрем Карамель</t>
  </si>
  <si>
    <t>12 кг.</t>
  </si>
  <si>
    <t>4115 руб.</t>
  </si>
  <si>
    <t>97</t>
  </si>
  <si>
    <t>4005195</t>
  </si>
  <si>
    <t>Глазурь Карат Декоркрем Натти</t>
  </si>
  <si>
    <t>Однородная (без ощутимых частиц сахара и какао-продуктов) масса темно-коричневого цвета, обладающая сладким вкусом и ароматом шоколада.</t>
  </si>
  <si>
    <t>12 кг.</t>
  </si>
  <si>
    <t>4600 руб.</t>
  </si>
  <si>
    <t>98</t>
  </si>
  <si>
    <t>4007542</t>
  </si>
  <si>
    <t>Глазурь Карат Декоркрем Шоко</t>
  </si>
  <si>
    <t>12 кг.</t>
  </si>
  <si>
    <t>4230 руб.</t>
  </si>
  <si>
    <t>99</t>
  </si>
  <si>
    <t>4007543</t>
  </si>
  <si>
    <t>Глазурь Карат Суперкрем  Натти</t>
  </si>
  <si>
    <t>Консистенция:
5 – 10°С — плотная;
25 – 30°С — вязкая, гладкая, с блестящей поверхностью;
40 – 45°С — жидкая.</t>
  </si>
  <si>
    <t>12 кг.</t>
  </si>
  <si>
    <t>4075 руб.</t>
  </si>
  <si>
    <t>100</t>
  </si>
  <si>
    <t>4007544</t>
  </si>
  <si>
    <t>Глазурь Карат Суперкрем Шоко</t>
  </si>
  <si>
    <t>Консистенция:
5 – 10°С — плотная;
25 – 30°С — вязкая, гладкая, с блест ящей поверхностью;
40 – 45°С — жидкая.</t>
  </si>
  <si>
    <t>12 кг.</t>
  </si>
  <si>
    <t>4075 руб.</t>
  </si>
  <si>
    <t>Твердые глазури</t>
  </si>
  <si>
    <t>101</t>
  </si>
  <si>
    <t>4005194</t>
  </si>
  <si>
    <t xml:space="preserve"> Карат Кавер Классик Дарк</t>
  </si>
  <si>
    <t>Однородная (без ощутимых частиц сахара, какао-продуктов, сухих молочных продуктов) масса коричневого цвета, обладающая сладким вкусом и ароматом шоколада</t>
  </si>
  <si>
    <t>15 кг.</t>
  </si>
  <si>
    <t>4805 руб.</t>
  </si>
  <si>
    <t>102</t>
  </si>
  <si>
    <t>4005199</t>
  </si>
  <si>
    <t xml:space="preserve"> Карат Каверлюкс Дарк</t>
  </si>
  <si>
    <t>15 кг.</t>
  </si>
  <si>
    <t>5190 руб.</t>
  </si>
  <si>
    <t>103</t>
  </si>
  <si>
    <t>4007214</t>
  </si>
  <si>
    <t>Карат Кавер Классик Маркет</t>
  </si>
  <si>
    <t>15 кг.</t>
  </si>
  <si>
    <t>4900 руб.</t>
  </si>
  <si>
    <t>104</t>
  </si>
  <si>
    <t>4015964</t>
  </si>
  <si>
    <t xml:space="preserve">Карат Каверлюкс Вайт </t>
  </si>
  <si>
    <t>1 кг.</t>
  </si>
  <si>
    <t>5275 руб.</t>
  </si>
  <si>
    <t>15 кг.</t>
  </si>
  <si>
    <t>5275 руб.</t>
  </si>
  <si>
    <t>5 кг.</t>
  </si>
  <si>
    <t>5275 руб.</t>
  </si>
  <si>
    <t>105</t>
  </si>
  <si>
    <t>4018555</t>
  </si>
  <si>
    <t>Карат Каверлюкс Вайт на мальтитоле</t>
  </si>
  <si>
    <t>1 кг.</t>
  </si>
  <si>
    <t>660 руб.</t>
  </si>
  <si>
    <t>15 кг.</t>
  </si>
  <si>
    <t>7515 руб.</t>
  </si>
  <si>
    <t>5 кг.</t>
  </si>
  <si>
    <t>2135 руб.</t>
  </si>
  <si>
    <t>106</t>
  </si>
  <si>
    <t>4015962</t>
  </si>
  <si>
    <t>Карат Каверлюкс Карамель</t>
  </si>
  <si>
    <t>1 кг.</t>
  </si>
  <si>
    <t>5340 руб.</t>
  </si>
  <si>
    <t>15 кг.</t>
  </si>
  <si>
    <t>5340 руб.</t>
  </si>
  <si>
    <t>5 кг.</t>
  </si>
  <si>
    <t>5340 руб.</t>
  </si>
  <si>
    <t>107</t>
  </si>
  <si>
    <t>4012041</t>
  </si>
  <si>
    <t>Карат Каверлюкс Лайт на мальтитоле</t>
  </si>
  <si>
    <t>15 кг.</t>
  </si>
  <si>
    <t>8195 руб.</t>
  </si>
  <si>
    <t>108</t>
  </si>
  <si>
    <t>4005198</t>
  </si>
  <si>
    <t xml:space="preserve">Карат Каверлюкс Милк </t>
  </si>
  <si>
    <t>1 кг.</t>
  </si>
  <si>
    <t>4925 руб.</t>
  </si>
  <si>
    <t>15 кг.</t>
  </si>
  <si>
    <t>4925 руб.</t>
  </si>
  <si>
    <t>5 кг.</t>
  </si>
  <si>
    <t>4925 руб.</t>
  </si>
  <si>
    <t>109</t>
  </si>
  <si>
    <t>4017534</t>
  </si>
  <si>
    <t xml:space="preserve">Карат Каверфлекс Вайт </t>
  </si>
  <si>
    <t>15 кг.</t>
  </si>
  <si>
    <t>5035 руб.</t>
  </si>
  <si>
    <t>110</t>
  </si>
  <si>
    <t>4017534</t>
  </si>
  <si>
    <t>Карат Каверфлекс Дарк</t>
  </si>
  <si>
    <t>15 кг.</t>
  </si>
  <si>
    <t>5280 руб.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</si>
</sst>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0" fontId="0" fillId="0" borderId="0" xfId="4" applyAlignment="1" applyProtection="1">
      <alignment horizontal="center" vertical="center" wrapText="1"/>
    </xf>
    <xf numFmtId="0" fontId="5" fillId="0" borderId="0" xfId="5" applyFont="1" applyAlignment="1" applyProtection="1">
      <alignment horizontal="left" vertical="center" wrapText="1"/>
    </xf>
    <xf numFmtId="0" fontId="0" fillId="0" borderId="0" xfId="6" applyAlignment="1" applyProtection="1">
      <alignment horizontal="right" vertical="center" wrapText="1"/>
    </xf>
    <xf numFmtId="0" fontId="0" fillId="0" borderId="0" xfId="7" applyAlignment="1" applyProtection="1">
      <alignment horizontal="left" vertical="center" wrapText="1"/>
    </xf>
    <xf numFmtId="0" fontId="6" fillId="0" borderId="0" xfId="8" applyFont="1" applyAlignment="1" applyProtection="1">
      <alignment horizontal="right" vertical="top" wrapText="1"/>
    </xf>
    <xf numFmtId="0" fontId="7" fillId="0" borderId="0" xfId="9" applyFont="1" applyAlignment="1" applyProtection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jp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jpe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jp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pn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pn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g"/><Relationship Id="rId39" Type="http://schemas.openxmlformats.org/officeDocument/2006/relationships/image" Target="../media/image39.pn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png"/><Relationship Id="rId44" Type="http://schemas.openxmlformats.org/officeDocument/2006/relationships/image" Target="../media/image44.jpeg"/><Relationship Id="rId45" Type="http://schemas.openxmlformats.org/officeDocument/2006/relationships/image" Target="../media/image45.jpg"/><Relationship Id="rId46" Type="http://schemas.openxmlformats.org/officeDocument/2006/relationships/image" Target="../media/image46.jpeg"/><Relationship Id="rId47" Type="http://schemas.openxmlformats.org/officeDocument/2006/relationships/image" Target="../media/image47.jpg"/><Relationship Id="rId48" Type="http://schemas.openxmlformats.org/officeDocument/2006/relationships/image" Target="../media/image48.jpeg"/><Relationship Id="rId49" Type="http://schemas.openxmlformats.org/officeDocument/2006/relationships/image" Target="../media/image49.jp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e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g"/><Relationship Id="rId69" Type="http://schemas.openxmlformats.org/officeDocument/2006/relationships/image" Target="../media/image69.jpe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e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g"/><Relationship Id="rId95" Type="http://schemas.openxmlformats.org/officeDocument/2006/relationships/image" Target="../media/image95.jpe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eg"/><Relationship Id="rId99" Type="http://schemas.openxmlformats.org/officeDocument/2006/relationships/image" Target="../media/image99.jp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png"/><Relationship Id="rId110" Type="http://schemas.openxmlformats.org/officeDocument/2006/relationships/image" Target="../media/image1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7600</xdr:colOff>
      <xdr:row>5</xdr:row>
      <xdr:rowOff>7600</xdr:rowOff>
    </xdr:from>
    <xdr:to>
      <xdr:col>2</xdr:col>
      <xdr:colOff>1147600</xdr:colOff>
      <xdr:row>5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</xdr:row>
      <xdr:rowOff>7600</xdr:rowOff>
    </xdr:from>
    <xdr:to>
      <xdr:col>2</xdr:col>
      <xdr:colOff>1147600</xdr:colOff>
      <xdr:row>8</xdr:row>
      <xdr:rowOff>374933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</xdr:row>
      <xdr:rowOff>7600</xdr:rowOff>
    </xdr:from>
    <xdr:to>
      <xdr:col>2</xdr:col>
      <xdr:colOff>1147600</xdr:colOff>
      <xdr:row>11</xdr:row>
      <xdr:rowOff>571266</xdr:rowOff>
    </xdr:to>
    <xdr:pic>
      <xdr:nvPicPr>
        <xdr:cNvPr id="3" name="image3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</xdr:row>
      <xdr:rowOff>7600</xdr:rowOff>
    </xdr:from>
    <xdr:to>
      <xdr:col>2</xdr:col>
      <xdr:colOff>1147600</xdr:colOff>
      <xdr:row>15</xdr:row>
      <xdr:rowOff>374933</xdr:rowOff>
    </xdr:to>
    <xdr:pic>
      <xdr:nvPicPr>
        <xdr:cNvPr id="4" name="image4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</xdr:row>
      <xdr:rowOff>7600</xdr:rowOff>
    </xdr:from>
    <xdr:to>
      <xdr:col>2</xdr:col>
      <xdr:colOff>1147600</xdr:colOff>
      <xdr:row>20</xdr:row>
      <xdr:rowOff>273599</xdr:rowOff>
    </xdr:to>
    <xdr:pic>
      <xdr:nvPicPr>
        <xdr:cNvPr id="5" name="image5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</xdr:row>
      <xdr:rowOff>7600</xdr:rowOff>
    </xdr:from>
    <xdr:to>
      <xdr:col>2</xdr:col>
      <xdr:colOff>1147600</xdr:colOff>
      <xdr:row>26</xdr:row>
      <xdr:rowOff>273599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</xdr:row>
      <xdr:rowOff>7600</xdr:rowOff>
    </xdr:from>
    <xdr:to>
      <xdr:col>2</xdr:col>
      <xdr:colOff>1147600</xdr:colOff>
      <xdr:row>30</xdr:row>
      <xdr:rowOff>273599</xdr:rowOff>
    </xdr:to>
    <xdr:pic>
      <xdr:nvPicPr>
        <xdr:cNvPr id="7" name="image7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</xdr:row>
      <xdr:rowOff>7600</xdr:rowOff>
    </xdr:from>
    <xdr:to>
      <xdr:col>2</xdr:col>
      <xdr:colOff>1147600</xdr:colOff>
      <xdr:row>35</xdr:row>
      <xdr:rowOff>273599</xdr:rowOff>
    </xdr:to>
    <xdr:pic>
      <xdr:nvPicPr>
        <xdr:cNvPr id="8" name="image8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</xdr:row>
      <xdr:rowOff>7600</xdr:rowOff>
    </xdr:from>
    <xdr:to>
      <xdr:col>2</xdr:col>
      <xdr:colOff>1147600</xdr:colOff>
      <xdr:row>40</xdr:row>
      <xdr:rowOff>273599</xdr:rowOff>
    </xdr:to>
    <xdr:pic>
      <xdr:nvPicPr>
        <xdr:cNvPr id="9" name="image9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</xdr:row>
      <xdr:rowOff>7600</xdr:rowOff>
    </xdr:from>
    <xdr:to>
      <xdr:col>2</xdr:col>
      <xdr:colOff>1147600</xdr:colOff>
      <xdr:row>45</xdr:row>
      <xdr:rowOff>273599</xdr:rowOff>
    </xdr:to>
    <xdr:pic>
      <xdr:nvPicPr>
        <xdr:cNvPr id="10" name="image10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</xdr:row>
      <xdr:rowOff>7600</xdr:rowOff>
    </xdr:from>
    <xdr:to>
      <xdr:col>2</xdr:col>
      <xdr:colOff>1147600</xdr:colOff>
      <xdr:row>49</xdr:row>
      <xdr:rowOff>273599</xdr:rowOff>
    </xdr:to>
    <xdr:pic>
      <xdr:nvPicPr>
        <xdr:cNvPr id="11" name="image11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</xdr:row>
      <xdr:rowOff>7600</xdr:rowOff>
    </xdr:from>
    <xdr:to>
      <xdr:col>2</xdr:col>
      <xdr:colOff>1147600</xdr:colOff>
      <xdr:row>55</xdr:row>
      <xdr:rowOff>159600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</xdr:row>
      <xdr:rowOff>7600</xdr:rowOff>
    </xdr:from>
    <xdr:to>
      <xdr:col>2</xdr:col>
      <xdr:colOff>1147600</xdr:colOff>
      <xdr:row>60</xdr:row>
      <xdr:rowOff>235600</xdr:rowOff>
    </xdr:to>
    <xdr:pic>
      <xdr:nvPicPr>
        <xdr:cNvPr id="13" name="image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</xdr:row>
      <xdr:rowOff>7600</xdr:rowOff>
    </xdr:from>
    <xdr:to>
      <xdr:col>2</xdr:col>
      <xdr:colOff>1147600</xdr:colOff>
      <xdr:row>65</xdr:row>
      <xdr:rowOff>235600</xdr:rowOff>
    </xdr:to>
    <xdr:pic>
      <xdr:nvPicPr>
        <xdr:cNvPr id="14" name="image14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</xdr:row>
      <xdr:rowOff>7600</xdr:rowOff>
    </xdr:from>
    <xdr:to>
      <xdr:col>2</xdr:col>
      <xdr:colOff>1147600</xdr:colOff>
      <xdr:row>70</xdr:row>
      <xdr:rowOff>235600</xdr:rowOff>
    </xdr:to>
    <xdr:pic>
      <xdr:nvPicPr>
        <xdr:cNvPr id="15" name="image15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</xdr:row>
      <xdr:rowOff>7600</xdr:rowOff>
    </xdr:from>
    <xdr:to>
      <xdr:col>2</xdr:col>
      <xdr:colOff>1147600</xdr:colOff>
      <xdr:row>75</xdr:row>
      <xdr:rowOff>178599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</xdr:row>
      <xdr:rowOff>7600</xdr:rowOff>
    </xdr:from>
    <xdr:to>
      <xdr:col>2</xdr:col>
      <xdr:colOff>1147600</xdr:colOff>
      <xdr:row>77</xdr:row>
      <xdr:rowOff>447133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</xdr:row>
      <xdr:rowOff>7600</xdr:rowOff>
    </xdr:from>
    <xdr:to>
      <xdr:col>2</xdr:col>
      <xdr:colOff>1147600</xdr:colOff>
      <xdr:row>80</xdr:row>
      <xdr:rowOff>374933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</xdr:row>
      <xdr:rowOff>7600</xdr:rowOff>
    </xdr:from>
    <xdr:to>
      <xdr:col>2</xdr:col>
      <xdr:colOff>1147600</xdr:colOff>
      <xdr:row>83</xdr:row>
      <xdr:rowOff>374933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</xdr:row>
      <xdr:rowOff>7600</xdr:rowOff>
    </xdr:from>
    <xdr:to>
      <xdr:col>2</xdr:col>
      <xdr:colOff>1147600</xdr:colOff>
      <xdr:row>86</xdr:row>
      <xdr:rowOff>374933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</xdr:row>
      <xdr:rowOff>7600</xdr:rowOff>
    </xdr:from>
    <xdr:to>
      <xdr:col>2</xdr:col>
      <xdr:colOff>1147600</xdr:colOff>
      <xdr:row>91</xdr:row>
      <xdr:rowOff>283733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</xdr:row>
      <xdr:rowOff>7600</xdr:rowOff>
    </xdr:from>
    <xdr:to>
      <xdr:col>2</xdr:col>
      <xdr:colOff>1147600</xdr:colOff>
      <xdr:row>93</xdr:row>
      <xdr:rowOff>767600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</xdr:row>
      <xdr:rowOff>7600</xdr:rowOff>
    </xdr:from>
    <xdr:to>
      <xdr:col>2</xdr:col>
      <xdr:colOff>1147600</xdr:colOff>
      <xdr:row>94</xdr:row>
      <xdr:rowOff>668800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</xdr:row>
      <xdr:rowOff>7600</xdr:rowOff>
    </xdr:from>
    <xdr:to>
      <xdr:col>2</xdr:col>
      <xdr:colOff>1147600</xdr:colOff>
      <xdr:row>96</xdr:row>
      <xdr:rowOff>866400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</xdr:colOff>
      <xdr:row>97</xdr:row>
      <xdr:rowOff>7600</xdr:rowOff>
    </xdr:from>
    <xdr:to>
      <xdr:col>2</xdr:col>
      <xdr:colOff>1128600</xdr:colOff>
      <xdr:row>98</xdr:row>
      <xdr:rowOff>571266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</xdr:row>
      <xdr:rowOff>7600</xdr:rowOff>
    </xdr:from>
    <xdr:to>
      <xdr:col>2</xdr:col>
      <xdr:colOff>1147600</xdr:colOff>
      <xdr:row>99</xdr:row>
      <xdr:rowOff>858800</xdr:rowOff>
    </xdr:to>
    <xdr:pic>
      <xdr:nvPicPr>
        <xdr:cNvPr id="26" name="image26.pn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</xdr:row>
      <xdr:rowOff>7600</xdr:rowOff>
    </xdr:from>
    <xdr:to>
      <xdr:col>2</xdr:col>
      <xdr:colOff>1147600</xdr:colOff>
      <xdr:row>102</xdr:row>
      <xdr:rowOff>283733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</xdr:row>
      <xdr:rowOff>7600</xdr:rowOff>
    </xdr:from>
    <xdr:to>
      <xdr:col>2</xdr:col>
      <xdr:colOff>1147600</xdr:colOff>
      <xdr:row>104</xdr:row>
      <xdr:rowOff>1147600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</xdr:row>
      <xdr:rowOff>7600</xdr:rowOff>
    </xdr:from>
    <xdr:to>
      <xdr:col>2</xdr:col>
      <xdr:colOff>1147600</xdr:colOff>
      <xdr:row>106</xdr:row>
      <xdr:rowOff>571266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</xdr:row>
      <xdr:rowOff>7600</xdr:rowOff>
    </xdr:from>
    <xdr:to>
      <xdr:col>2</xdr:col>
      <xdr:colOff>1147600</xdr:colOff>
      <xdr:row>107</xdr:row>
      <xdr:rowOff>988000</xdr:rowOff>
    </xdr:to>
    <xdr:pic>
      <xdr:nvPicPr>
        <xdr:cNvPr id="30" name="image30.pn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</xdr:row>
      <xdr:rowOff>7600</xdr:rowOff>
    </xdr:from>
    <xdr:to>
      <xdr:col>2</xdr:col>
      <xdr:colOff>1147600</xdr:colOff>
      <xdr:row>110</xdr:row>
      <xdr:rowOff>222933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</xdr:row>
      <xdr:rowOff>7600</xdr:rowOff>
    </xdr:from>
    <xdr:to>
      <xdr:col>2</xdr:col>
      <xdr:colOff>1147600</xdr:colOff>
      <xdr:row>111</xdr:row>
      <xdr:rowOff>691600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</xdr:row>
      <xdr:rowOff>7600</xdr:rowOff>
    </xdr:from>
    <xdr:to>
      <xdr:col>2</xdr:col>
      <xdr:colOff>1147600</xdr:colOff>
      <xdr:row>114</xdr:row>
      <xdr:rowOff>283733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</xdr:row>
      <xdr:rowOff>7600</xdr:rowOff>
    </xdr:from>
    <xdr:to>
      <xdr:col>2</xdr:col>
      <xdr:colOff>1147600</xdr:colOff>
      <xdr:row>115</xdr:row>
      <xdr:rowOff>1147600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174800</xdr:colOff>
      <xdr:row>118</xdr:row>
      <xdr:rowOff>7600</xdr:rowOff>
    </xdr:from>
    <xdr:to>
      <xdr:col>2</xdr:col>
      <xdr:colOff>965200</xdr:colOff>
      <xdr:row>118</xdr:row>
      <xdr:rowOff>1147600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</xdr:row>
      <xdr:rowOff>7600</xdr:rowOff>
    </xdr:from>
    <xdr:to>
      <xdr:col>2</xdr:col>
      <xdr:colOff>1147600</xdr:colOff>
      <xdr:row>119</xdr:row>
      <xdr:rowOff>1147600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</xdr:row>
      <xdr:rowOff>7600</xdr:rowOff>
    </xdr:from>
    <xdr:to>
      <xdr:col>2</xdr:col>
      <xdr:colOff>1147600</xdr:colOff>
      <xdr:row>120</xdr:row>
      <xdr:rowOff>1147600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121</xdr:row>
      <xdr:rowOff>7600</xdr:rowOff>
    </xdr:from>
    <xdr:to>
      <xdr:col>2</xdr:col>
      <xdr:colOff>1026000</xdr:colOff>
      <xdr:row>121</xdr:row>
      <xdr:rowOff>1147600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</xdr:row>
      <xdr:rowOff>7600</xdr:rowOff>
    </xdr:from>
    <xdr:to>
      <xdr:col>2</xdr:col>
      <xdr:colOff>1147600</xdr:colOff>
      <xdr:row>122</xdr:row>
      <xdr:rowOff>1147600</xdr:rowOff>
    </xdr:to>
    <xdr:pic>
      <xdr:nvPicPr>
        <xdr:cNvPr id="39" name="image39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123</xdr:row>
      <xdr:rowOff>7600</xdr:rowOff>
    </xdr:from>
    <xdr:to>
      <xdr:col>2</xdr:col>
      <xdr:colOff>1026000</xdr:colOff>
      <xdr:row>125</xdr:row>
      <xdr:rowOff>374933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127</xdr:row>
      <xdr:rowOff>7600</xdr:rowOff>
    </xdr:from>
    <xdr:to>
      <xdr:col>2</xdr:col>
      <xdr:colOff>999400</xdr:colOff>
      <xdr:row>130</xdr:row>
      <xdr:rowOff>273599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</xdr:row>
      <xdr:rowOff>7600</xdr:rowOff>
    </xdr:from>
    <xdr:to>
      <xdr:col>2</xdr:col>
      <xdr:colOff>1147600</xdr:colOff>
      <xdr:row>132</xdr:row>
      <xdr:rowOff>571266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</xdr:row>
      <xdr:rowOff>7600</xdr:rowOff>
    </xdr:from>
    <xdr:to>
      <xdr:col>2</xdr:col>
      <xdr:colOff>1147600</xdr:colOff>
      <xdr:row>134</xdr:row>
      <xdr:rowOff>1147600</xdr:rowOff>
    </xdr:to>
    <xdr:pic>
      <xdr:nvPicPr>
        <xdr:cNvPr id="43" name="image43.pn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</xdr:row>
      <xdr:rowOff>7600</xdr:rowOff>
    </xdr:from>
    <xdr:to>
      <xdr:col>2</xdr:col>
      <xdr:colOff>1147600</xdr:colOff>
      <xdr:row>135</xdr:row>
      <xdr:rowOff>1132400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</xdr:row>
      <xdr:rowOff>7600</xdr:rowOff>
    </xdr:from>
    <xdr:to>
      <xdr:col>2</xdr:col>
      <xdr:colOff>1147600</xdr:colOff>
      <xdr:row>136</xdr:row>
      <xdr:rowOff>805600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</xdr:row>
      <xdr:rowOff>7600</xdr:rowOff>
    </xdr:from>
    <xdr:to>
      <xdr:col>2</xdr:col>
      <xdr:colOff>1147600</xdr:colOff>
      <xdr:row>137</xdr:row>
      <xdr:rowOff>1147600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</xdr:row>
      <xdr:rowOff>7600</xdr:rowOff>
    </xdr:from>
    <xdr:to>
      <xdr:col>2</xdr:col>
      <xdr:colOff>1147600</xdr:colOff>
      <xdr:row>138</xdr:row>
      <xdr:rowOff>722000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</xdr:row>
      <xdr:rowOff>7600</xdr:rowOff>
    </xdr:from>
    <xdr:to>
      <xdr:col>2</xdr:col>
      <xdr:colOff>1147600</xdr:colOff>
      <xdr:row>139</xdr:row>
      <xdr:rowOff>1147600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</xdr:row>
      <xdr:rowOff>7600</xdr:rowOff>
    </xdr:from>
    <xdr:to>
      <xdr:col>2</xdr:col>
      <xdr:colOff>1147600</xdr:colOff>
      <xdr:row>142</xdr:row>
      <xdr:rowOff>260933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</xdr:row>
      <xdr:rowOff>7600</xdr:rowOff>
    </xdr:from>
    <xdr:to>
      <xdr:col>2</xdr:col>
      <xdr:colOff>1147600</xdr:colOff>
      <xdr:row>144</xdr:row>
      <xdr:rowOff>896800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</xdr:row>
      <xdr:rowOff>7600</xdr:rowOff>
    </xdr:from>
    <xdr:to>
      <xdr:col>2</xdr:col>
      <xdr:colOff>1147600</xdr:colOff>
      <xdr:row>145</xdr:row>
      <xdr:rowOff>1147600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171000</xdr:colOff>
      <xdr:row>146</xdr:row>
      <xdr:rowOff>7600</xdr:rowOff>
    </xdr:from>
    <xdr:to>
      <xdr:col>2</xdr:col>
      <xdr:colOff>969000</xdr:colOff>
      <xdr:row>146</xdr:row>
      <xdr:rowOff>1147600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</xdr:row>
      <xdr:rowOff>7600</xdr:rowOff>
    </xdr:from>
    <xdr:to>
      <xdr:col>2</xdr:col>
      <xdr:colOff>1147600</xdr:colOff>
      <xdr:row>149</xdr:row>
      <xdr:rowOff>245733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</xdr:row>
      <xdr:rowOff>7600</xdr:rowOff>
    </xdr:from>
    <xdr:to>
      <xdr:col>2</xdr:col>
      <xdr:colOff>1147600</xdr:colOff>
      <xdr:row>150</xdr:row>
      <xdr:rowOff>608000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151</xdr:row>
      <xdr:rowOff>7600</xdr:rowOff>
    </xdr:from>
    <xdr:to>
      <xdr:col>2</xdr:col>
      <xdr:colOff>1026000</xdr:colOff>
      <xdr:row>151</xdr:row>
      <xdr:rowOff>1147600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152</xdr:row>
      <xdr:rowOff>7600</xdr:rowOff>
    </xdr:from>
    <xdr:to>
      <xdr:col>2</xdr:col>
      <xdr:colOff>1026000</xdr:colOff>
      <xdr:row>152</xdr:row>
      <xdr:rowOff>1147600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</xdr:row>
      <xdr:rowOff>7600</xdr:rowOff>
    </xdr:from>
    <xdr:to>
      <xdr:col>2</xdr:col>
      <xdr:colOff>1147600</xdr:colOff>
      <xdr:row>153</xdr:row>
      <xdr:rowOff>653600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</xdr:row>
      <xdr:rowOff>7600</xdr:rowOff>
    </xdr:from>
    <xdr:to>
      <xdr:col>2</xdr:col>
      <xdr:colOff>1147600</xdr:colOff>
      <xdr:row>154</xdr:row>
      <xdr:rowOff>653600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</xdr:row>
      <xdr:rowOff>7600</xdr:rowOff>
    </xdr:from>
    <xdr:to>
      <xdr:col>2</xdr:col>
      <xdr:colOff>1147600</xdr:colOff>
      <xdr:row>155</xdr:row>
      <xdr:rowOff>653600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</xdr:row>
      <xdr:rowOff>7600</xdr:rowOff>
    </xdr:from>
    <xdr:to>
      <xdr:col>2</xdr:col>
      <xdr:colOff>1147600</xdr:colOff>
      <xdr:row>156</xdr:row>
      <xdr:rowOff>653600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</xdr:row>
      <xdr:rowOff>7600</xdr:rowOff>
    </xdr:from>
    <xdr:to>
      <xdr:col>2</xdr:col>
      <xdr:colOff>1147600</xdr:colOff>
      <xdr:row>159</xdr:row>
      <xdr:rowOff>202666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160</xdr:row>
      <xdr:rowOff>7600</xdr:rowOff>
    </xdr:from>
    <xdr:to>
      <xdr:col>2</xdr:col>
      <xdr:colOff>1147600</xdr:colOff>
      <xdr:row>162</xdr:row>
      <xdr:rowOff>202666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</xdr:row>
      <xdr:rowOff>7600</xdr:rowOff>
    </xdr:from>
    <xdr:to>
      <xdr:col>2</xdr:col>
      <xdr:colOff>1147600</xdr:colOff>
      <xdr:row>165</xdr:row>
      <xdr:rowOff>202666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166</xdr:row>
      <xdr:rowOff>7600</xdr:rowOff>
    </xdr:from>
    <xdr:to>
      <xdr:col>2</xdr:col>
      <xdr:colOff>1026000</xdr:colOff>
      <xdr:row>168</xdr:row>
      <xdr:rowOff>374933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</xdr:row>
      <xdr:rowOff>7600</xdr:rowOff>
    </xdr:from>
    <xdr:to>
      <xdr:col>2</xdr:col>
      <xdr:colOff>1147600</xdr:colOff>
      <xdr:row>170</xdr:row>
      <xdr:rowOff>858800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171</xdr:row>
      <xdr:rowOff>7600</xdr:rowOff>
    </xdr:from>
    <xdr:to>
      <xdr:col>2</xdr:col>
      <xdr:colOff>1147600</xdr:colOff>
      <xdr:row>171</xdr:row>
      <xdr:rowOff>866400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172</xdr:row>
      <xdr:rowOff>7600</xdr:rowOff>
    </xdr:from>
    <xdr:to>
      <xdr:col>2</xdr:col>
      <xdr:colOff>1147600</xdr:colOff>
      <xdr:row>176</xdr:row>
      <xdr:rowOff>235600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177</xdr:row>
      <xdr:rowOff>7600</xdr:rowOff>
    </xdr:from>
    <xdr:to>
      <xdr:col>2</xdr:col>
      <xdr:colOff>1147600</xdr:colOff>
      <xdr:row>181</xdr:row>
      <xdr:rowOff>235600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183</xdr:row>
      <xdr:rowOff>7600</xdr:rowOff>
    </xdr:from>
    <xdr:to>
      <xdr:col>2</xdr:col>
      <xdr:colOff>1147600</xdr:colOff>
      <xdr:row>183</xdr:row>
      <xdr:rowOff>1147600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184</xdr:row>
      <xdr:rowOff>7600</xdr:rowOff>
    </xdr:from>
    <xdr:to>
      <xdr:col>2</xdr:col>
      <xdr:colOff>1147600</xdr:colOff>
      <xdr:row>188</xdr:row>
      <xdr:rowOff>235600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189</xdr:row>
      <xdr:rowOff>7600</xdr:rowOff>
    </xdr:from>
    <xdr:to>
      <xdr:col>2</xdr:col>
      <xdr:colOff>1147600</xdr:colOff>
      <xdr:row>192</xdr:row>
      <xdr:rowOff>273599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193</xdr:row>
      <xdr:rowOff>7600</xdr:rowOff>
    </xdr:from>
    <xdr:to>
      <xdr:col>2</xdr:col>
      <xdr:colOff>1147600</xdr:colOff>
      <xdr:row>196</xdr:row>
      <xdr:rowOff>273599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197</xdr:row>
      <xdr:rowOff>7600</xdr:rowOff>
    </xdr:from>
    <xdr:to>
      <xdr:col>2</xdr:col>
      <xdr:colOff>1147600</xdr:colOff>
      <xdr:row>197</xdr:row>
      <xdr:rowOff>927200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198</xdr:row>
      <xdr:rowOff>7600</xdr:rowOff>
    </xdr:from>
    <xdr:to>
      <xdr:col>2</xdr:col>
      <xdr:colOff>1147600</xdr:colOff>
      <xdr:row>198</xdr:row>
      <xdr:rowOff>866400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199</xdr:row>
      <xdr:rowOff>7600</xdr:rowOff>
    </xdr:from>
    <xdr:to>
      <xdr:col>2</xdr:col>
      <xdr:colOff>1147600</xdr:colOff>
      <xdr:row>199</xdr:row>
      <xdr:rowOff>904400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200</xdr:row>
      <xdr:rowOff>7600</xdr:rowOff>
    </xdr:from>
    <xdr:to>
      <xdr:col>2</xdr:col>
      <xdr:colOff>1147600</xdr:colOff>
      <xdr:row>204</xdr:row>
      <xdr:rowOff>159600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205</xdr:row>
      <xdr:rowOff>7600</xdr:rowOff>
    </xdr:from>
    <xdr:to>
      <xdr:col>2</xdr:col>
      <xdr:colOff>1147600</xdr:colOff>
      <xdr:row>205</xdr:row>
      <xdr:rowOff>1147600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136800</xdr:colOff>
      <xdr:row>206</xdr:row>
      <xdr:rowOff>7600</xdr:rowOff>
    </xdr:from>
    <xdr:to>
      <xdr:col>2</xdr:col>
      <xdr:colOff>1003200</xdr:colOff>
      <xdr:row>208</xdr:row>
      <xdr:rowOff>374933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136800</xdr:colOff>
      <xdr:row>209</xdr:row>
      <xdr:rowOff>7600</xdr:rowOff>
    </xdr:from>
    <xdr:to>
      <xdr:col>2</xdr:col>
      <xdr:colOff>1003200</xdr:colOff>
      <xdr:row>209</xdr:row>
      <xdr:rowOff>1147600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210</xdr:row>
      <xdr:rowOff>7600</xdr:rowOff>
    </xdr:from>
    <xdr:to>
      <xdr:col>2</xdr:col>
      <xdr:colOff>1147600</xdr:colOff>
      <xdr:row>211</xdr:row>
      <xdr:rowOff>458533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212</xdr:row>
      <xdr:rowOff>7600</xdr:rowOff>
    </xdr:from>
    <xdr:to>
      <xdr:col>2</xdr:col>
      <xdr:colOff>1147600</xdr:colOff>
      <xdr:row>212</xdr:row>
      <xdr:rowOff>1147600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213</xdr:row>
      <xdr:rowOff>7600</xdr:rowOff>
    </xdr:from>
    <xdr:to>
      <xdr:col>2</xdr:col>
      <xdr:colOff>1147600</xdr:colOff>
      <xdr:row>213</xdr:row>
      <xdr:rowOff>1147600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214</xdr:row>
      <xdr:rowOff>7600</xdr:rowOff>
    </xdr:from>
    <xdr:to>
      <xdr:col>2</xdr:col>
      <xdr:colOff>1147600</xdr:colOff>
      <xdr:row>216</xdr:row>
      <xdr:rowOff>374933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217</xdr:row>
      <xdr:rowOff>7600</xdr:rowOff>
    </xdr:from>
    <xdr:to>
      <xdr:col>2</xdr:col>
      <xdr:colOff>1147600</xdr:colOff>
      <xdr:row>219</xdr:row>
      <xdr:rowOff>283733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220</xdr:row>
      <xdr:rowOff>7600</xdr:rowOff>
    </xdr:from>
    <xdr:to>
      <xdr:col>2</xdr:col>
      <xdr:colOff>1147600</xdr:colOff>
      <xdr:row>220</xdr:row>
      <xdr:rowOff>866400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171000</xdr:colOff>
      <xdr:row>221</xdr:row>
      <xdr:rowOff>7600</xdr:rowOff>
    </xdr:from>
    <xdr:to>
      <xdr:col>2</xdr:col>
      <xdr:colOff>969000</xdr:colOff>
      <xdr:row>223</xdr:row>
      <xdr:rowOff>374933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171000</xdr:colOff>
      <xdr:row>224</xdr:row>
      <xdr:rowOff>7600</xdr:rowOff>
    </xdr:from>
    <xdr:to>
      <xdr:col>2</xdr:col>
      <xdr:colOff>969000</xdr:colOff>
      <xdr:row>226</xdr:row>
      <xdr:rowOff>374933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171000</xdr:colOff>
      <xdr:row>227</xdr:row>
      <xdr:rowOff>7600</xdr:rowOff>
    </xdr:from>
    <xdr:to>
      <xdr:col>2</xdr:col>
      <xdr:colOff>969000</xdr:colOff>
      <xdr:row>227</xdr:row>
      <xdr:rowOff>1147600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171000</xdr:colOff>
      <xdr:row>228</xdr:row>
      <xdr:rowOff>7600</xdr:rowOff>
    </xdr:from>
    <xdr:to>
      <xdr:col>2</xdr:col>
      <xdr:colOff>969000</xdr:colOff>
      <xdr:row>228</xdr:row>
      <xdr:rowOff>1147600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230</xdr:row>
      <xdr:rowOff>7600</xdr:rowOff>
    </xdr:from>
    <xdr:to>
      <xdr:col>2</xdr:col>
      <xdr:colOff>1147600</xdr:colOff>
      <xdr:row>230</xdr:row>
      <xdr:rowOff>1147600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231</xdr:row>
      <xdr:rowOff>7600</xdr:rowOff>
    </xdr:from>
    <xdr:to>
      <xdr:col>2</xdr:col>
      <xdr:colOff>1147600</xdr:colOff>
      <xdr:row>235</xdr:row>
      <xdr:rowOff>129200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236</xdr:row>
      <xdr:rowOff>7600</xdr:rowOff>
    </xdr:from>
    <xdr:to>
      <xdr:col>2</xdr:col>
      <xdr:colOff>1147600</xdr:colOff>
      <xdr:row>236</xdr:row>
      <xdr:rowOff>1147600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237</xdr:row>
      <xdr:rowOff>7600</xdr:rowOff>
    </xdr:from>
    <xdr:to>
      <xdr:col>2</xdr:col>
      <xdr:colOff>1147600</xdr:colOff>
      <xdr:row>237</xdr:row>
      <xdr:rowOff>1147600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238</xdr:row>
      <xdr:rowOff>7600</xdr:rowOff>
    </xdr:from>
    <xdr:to>
      <xdr:col>2</xdr:col>
      <xdr:colOff>1147600</xdr:colOff>
      <xdr:row>238</xdr:row>
      <xdr:rowOff>1147600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239</xdr:row>
      <xdr:rowOff>7600</xdr:rowOff>
    </xdr:from>
    <xdr:to>
      <xdr:col>2</xdr:col>
      <xdr:colOff>1147600</xdr:colOff>
      <xdr:row>239</xdr:row>
      <xdr:rowOff>1147600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242</xdr:row>
      <xdr:rowOff>7600</xdr:rowOff>
    </xdr:from>
    <xdr:to>
      <xdr:col>2</xdr:col>
      <xdr:colOff>1147600</xdr:colOff>
      <xdr:row>242</xdr:row>
      <xdr:rowOff>1086800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243</xdr:row>
      <xdr:rowOff>7600</xdr:rowOff>
    </xdr:from>
    <xdr:to>
      <xdr:col>2</xdr:col>
      <xdr:colOff>1147600</xdr:colOff>
      <xdr:row>243</xdr:row>
      <xdr:rowOff>646000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244</xdr:row>
      <xdr:rowOff>7600</xdr:rowOff>
    </xdr:from>
    <xdr:to>
      <xdr:col>2</xdr:col>
      <xdr:colOff>1147600</xdr:colOff>
      <xdr:row>244</xdr:row>
      <xdr:rowOff>722000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245</xdr:row>
      <xdr:rowOff>7600</xdr:rowOff>
    </xdr:from>
    <xdr:to>
      <xdr:col>2</xdr:col>
      <xdr:colOff>999400</xdr:colOff>
      <xdr:row>245</xdr:row>
      <xdr:rowOff>1147600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246</xdr:row>
      <xdr:rowOff>7600</xdr:rowOff>
    </xdr:from>
    <xdr:to>
      <xdr:col>2</xdr:col>
      <xdr:colOff>1147600</xdr:colOff>
      <xdr:row>246</xdr:row>
      <xdr:rowOff>722000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248</xdr:row>
      <xdr:rowOff>7600</xdr:rowOff>
    </xdr:from>
    <xdr:to>
      <xdr:col>2</xdr:col>
      <xdr:colOff>1147600</xdr:colOff>
      <xdr:row>248</xdr:row>
      <xdr:rowOff>737200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249</xdr:row>
      <xdr:rowOff>7600</xdr:rowOff>
    </xdr:from>
    <xdr:to>
      <xdr:col>2</xdr:col>
      <xdr:colOff>1147600</xdr:colOff>
      <xdr:row>249</xdr:row>
      <xdr:rowOff>995600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250</xdr:row>
      <xdr:rowOff>7600</xdr:rowOff>
    </xdr:from>
    <xdr:to>
      <xdr:col>2</xdr:col>
      <xdr:colOff>1147600</xdr:colOff>
      <xdr:row>250</xdr:row>
      <xdr:rowOff>1086800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251</xdr:row>
      <xdr:rowOff>7600</xdr:rowOff>
    </xdr:from>
    <xdr:to>
      <xdr:col>2</xdr:col>
      <xdr:colOff>1147600</xdr:colOff>
      <xdr:row>253</xdr:row>
      <xdr:rowOff>248266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254</xdr:row>
      <xdr:rowOff>7600</xdr:rowOff>
    </xdr:from>
    <xdr:to>
      <xdr:col>2</xdr:col>
      <xdr:colOff>1147600</xdr:colOff>
      <xdr:row>256</xdr:row>
      <xdr:rowOff>344533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257</xdr:row>
      <xdr:rowOff>7600</xdr:rowOff>
    </xdr:from>
    <xdr:to>
      <xdr:col>2</xdr:col>
      <xdr:colOff>1147600</xdr:colOff>
      <xdr:row>259</xdr:row>
      <xdr:rowOff>288800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260</xdr:row>
      <xdr:rowOff>7600</xdr:rowOff>
    </xdr:from>
    <xdr:to>
      <xdr:col>2</xdr:col>
      <xdr:colOff>1147600</xdr:colOff>
      <xdr:row>260</xdr:row>
      <xdr:rowOff>813200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261</xdr:row>
      <xdr:rowOff>7600</xdr:rowOff>
    </xdr:from>
    <xdr:to>
      <xdr:col>2</xdr:col>
      <xdr:colOff>995600</xdr:colOff>
      <xdr:row>263</xdr:row>
      <xdr:rowOff>374933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264</xdr:row>
      <xdr:rowOff>7600</xdr:rowOff>
    </xdr:from>
    <xdr:to>
      <xdr:col>2</xdr:col>
      <xdr:colOff>999400</xdr:colOff>
      <xdr:row>264</xdr:row>
      <xdr:rowOff>1147600</xdr:rowOff>
    </xdr:to>
    <xdr:pic>
      <xdr:nvPicPr>
        <xdr:cNvPr id="109" name="image109.pn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265</xdr:row>
      <xdr:rowOff>7600</xdr:rowOff>
    </xdr:from>
    <xdr:to>
      <xdr:col>2</xdr:col>
      <xdr:colOff>1026000</xdr:colOff>
      <xdr:row>265</xdr:row>
      <xdr:rowOff>1147600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chocolateparty.ru/catalog/belyy_shokolad_6/shokolad_belyy_zephyr_34_kakao_1_kg/" TargetMode="External"/><Relationship Id="rId3" Type="http://schemas.openxmlformats.org/officeDocument/2006/relationships/hyperlink" Target="https://chocolateparty.ru/catalog/belyy_shokolad_6/shokolad_belyy_zephyr_34_kakao_/" TargetMode="External"/><Relationship Id="rId4" Type="http://schemas.openxmlformats.org/officeDocument/2006/relationships/hyperlink" Target="https://chocolateparty.ru/catalog/kakao_produkty_2/kakao_poroshok_extra_brute_temno_krasnyy/" TargetMode="External"/><Relationship Id="rId5" Type="http://schemas.openxmlformats.org/officeDocument/2006/relationships/hyperlink" Target="https://chocolateparty.ru/catalog/molochnyy_shokolad_6/shokolad_molochnyy_kuvertyur_lactee_superieure_38_2_kakao/" TargetMode="External"/><Relationship Id="rId6" Type="http://schemas.openxmlformats.org/officeDocument/2006/relationships/hyperlink" Target="https://chocolateparty.ru/catalog/temnyy_shokolad_3/shokolad_gorkiy_extra_bitter_guayaquil_64_kakao/" TargetMode="External"/><Relationship Id="rId7" Type="http://schemas.openxmlformats.org/officeDocument/2006/relationships/hyperlink" Target="https://chocolateparty.ru/catalog/belyy_shokolad_7/shokolad_belyy_kallety_25_9_kakao/" TargetMode="External"/><Relationship Id="rId8" Type="http://schemas.openxmlformats.org/officeDocument/2006/relationships/hyperlink" Target="https://chocolateparty.ru/catalog/belyy_shokolad_7/shokolad_belyy_s_ponizhennym_soderzhaniem_sakhara_velvet_32_kakao/" TargetMode="External"/><Relationship Id="rId9" Type="http://schemas.openxmlformats.org/officeDocument/2006/relationships/hyperlink" Target="https://chocolateparty.ru/catalog/kakao_produkty_3/kakao_maslo_v_forme_diskov_callebaut_/" TargetMode="External"/><Relationship Id="rId10" Type="http://schemas.openxmlformats.org/officeDocument/2006/relationships/hyperlink" Target="https://chocolateparty.ru/catalog/molochnyy_shokolad_7/shokolad_molochnyy_kallety_33_6_kakao/" TargetMode="External"/><Relationship Id="rId11" Type="http://schemas.openxmlformats.org/officeDocument/2006/relationships/hyperlink" Target="https://chocolateparty.ru/catalog/temnyy_shokolad_4/temnyy_shokolad_kallety_70_5_kakao/" TargetMode="External"/><Relationship Id="rId12" Type="http://schemas.openxmlformats.org/officeDocument/2006/relationships/hyperlink" Target="https://chocolateparty.ru/catalog/temnyy_shokolad_4/shokolad_temnyy_kallety_54_5_kakao/" TargetMode="External"/><Relationship Id="rId13" Type="http://schemas.openxmlformats.org/officeDocument/2006/relationships/hyperlink" Target="https://chocolateparty.ru/catalog/shokolad_s_raznymi_vkusami/shokolad_ruby_47_3_kakao/" TargetMode="External"/><Relationship Id="rId14" Type="http://schemas.openxmlformats.org/officeDocument/2006/relationships/hyperlink" Target="https://chocolateparty.ru/catalog/shokolad_s_raznymi_vkusami/shokolad_zelenyy_so_vkusom_limona/" TargetMode="External"/><Relationship Id="rId15" Type="http://schemas.openxmlformats.org/officeDocument/2006/relationships/hyperlink" Target="https://chocolateparty.ru/catalog/shokolad_s_raznymi_vkusami/shokolad_oranzhevyy_so_vkusom_apelsina_orange_callets/" TargetMode="External"/><Relationship Id="rId16" Type="http://schemas.openxmlformats.org/officeDocument/2006/relationships/hyperlink" Target="https://chocolateparty.ru/catalog/shokolad_s_raznymi_vkusami/shokolad_rozovyy_so_vkusom_klubniki_strawberry_callets/" TargetMode="External"/><Relationship Id="rId17" Type="http://schemas.openxmlformats.org/officeDocument/2006/relationships/hyperlink" Target="https://chocolateparty.ru/catalog/sicao_sikao/belyy_shokolad_select_28_kakao/" TargetMode="External"/><Relationship Id="rId18" Type="http://schemas.openxmlformats.org/officeDocument/2006/relationships/hyperlink" Target="https://chocolateparty.ru/catalog/sicao_sikao/shokolad_belyy_tabletki_25_5_/" TargetMode="External"/><Relationship Id="rId19" Type="http://schemas.openxmlformats.org/officeDocument/2006/relationships/hyperlink" Target="https://chocolateparty.ru/catalog/sicao_sikao/shokolad_gorkiy_70_1_kakao_v_kalletakh/" TargetMode="External"/><Relationship Id="rId20" Type="http://schemas.openxmlformats.org/officeDocument/2006/relationships/hyperlink" Target="https://chocolateparty.ru/catalog/sicao_sikao/shokolad_molochnyy_33_kakao/" TargetMode="External"/><Relationship Id="rId21" Type="http://schemas.openxmlformats.org/officeDocument/2006/relationships/hyperlink" Target="https://chocolateparty.ru/catalog/sicao_sikao/shokolad_temnyy_53_kakao/" TargetMode="External"/><Relationship Id="rId22" Type="http://schemas.openxmlformats.org/officeDocument/2006/relationships/hyperlink" Target="https://chocolateparty.ru/catalog/belyy_shokolad_9/belkolad_belyy_belcolade_blansh_selekson_31_kakao/" TargetMode="External"/><Relationship Id="rId23" Type="http://schemas.openxmlformats.org/officeDocument/2006/relationships/hyperlink" Target="https://chocolateparty.ru/catalog/kakao_produkty_4/kakao_maslo_belcolade/" TargetMode="External"/><Relationship Id="rId24" Type="http://schemas.openxmlformats.org/officeDocument/2006/relationships/hyperlink" Target="https://chocolateparty.ru/catalog/kakao_produkty_4/kakao_poroshok_belcolade/" TargetMode="External"/><Relationship Id="rId25" Type="http://schemas.openxmlformats.org/officeDocument/2006/relationships/hyperlink" Target="https://chocolateparty.ru/catalog/molochnyy_shokolad_9/belkolad_molochnyy_belcolade_le_selekson/" TargetMode="External"/><Relationship Id="rId26" Type="http://schemas.openxmlformats.org/officeDocument/2006/relationships/hyperlink" Target="https://chocolateparty.ru/catalog/molochnyy_shokolad_9/molochnaya_kollektsiya_venesuela_43/" TargetMode="External"/><Relationship Id="rId27" Type="http://schemas.openxmlformats.org/officeDocument/2006/relationships/hyperlink" Target="https://chocolateparty.ru/catalog/molochnyy_shokolad_9/molochnyy_shokolad_na_maltitole_v_blokakh_5kh5_kg/" TargetMode="External"/><Relationship Id="rId28" Type="http://schemas.openxmlformats.org/officeDocument/2006/relationships/hyperlink" Target="https://chocolateparty.ru/catalog/molochnyy_shokolad_9/shokolad_molochnyy_belcolade_le_selekson_35_kakao/" TargetMode="External"/><Relationship Id="rId29" Type="http://schemas.openxmlformats.org/officeDocument/2006/relationships/hyperlink" Target="https://chocolateparty.ru/catalog/temnyy_shokolad_6/belkolad_oridzhin_vetnam_45_/" TargetMode="External"/><Relationship Id="rId30" Type="http://schemas.openxmlformats.org/officeDocument/2006/relationships/hyperlink" Target="https://chocolateparty.ru/catalog/temnyy_shokolad_6/belkolad_oridzhin_peru_64/" TargetMode="External"/><Relationship Id="rId31" Type="http://schemas.openxmlformats.org/officeDocument/2006/relationships/hyperlink" Target="https://chocolateparty.ru/catalog/temnyy_shokolad_6/belkolad_oridzhin_ekvador_71_/" TargetMode="External"/><Relationship Id="rId32" Type="http://schemas.openxmlformats.org/officeDocument/2006/relationships/hyperlink" Target="https://chocolateparty.ru/catalog/temnyy_shokolad_6/belkolad_temnyy_nuar_selekson_55_kakao_v_tabletkakh/" TargetMode="External"/><Relationship Id="rId33" Type="http://schemas.openxmlformats.org/officeDocument/2006/relationships/hyperlink" Target="https://chocolateparty.ru/catalog/temnyy_shokolad_6/belkolad_temnyy_nuar_selekson_v_blokakh/" TargetMode="External"/><Relationship Id="rId34" Type="http://schemas.openxmlformats.org/officeDocument/2006/relationships/hyperlink" Target="https://chocolateparty.ru/catalog/temnyy_shokolad_6/belkolad_chernyy_nuar_suprim_70_kakao/" TargetMode="External"/><Relationship Id="rId35" Type="http://schemas.openxmlformats.org/officeDocument/2006/relationships/hyperlink" Target="https://chocolateparty.ru/catalog/temnyy_shokolad_6/termostabilnye_shokoladnye_kapli_greyns_nuar_selekson/" TargetMode="External"/><Relationship Id="rId36" Type="http://schemas.openxmlformats.org/officeDocument/2006/relationships/hyperlink" Target="https://chocolateparty.ru/catalog/belyy_shokolad_10/ariba_bianco_dischi_31_36_38_10kh1_kg/" TargetMode="External"/><Relationship Id="rId37" Type="http://schemas.openxmlformats.org/officeDocument/2006/relationships/hyperlink" Target="https://chocolateparty.ru/catalog/belyy_shokolad_10/ariba_bianko_pani_ariba_bianco_pani_v_plitkakh_4kh2_5_kg/" TargetMode="External"/><Relationship Id="rId38" Type="http://schemas.openxmlformats.org/officeDocument/2006/relationships/hyperlink" Target="https://chocolateparty.ru/catalog/belyy_shokolad_10/ariba_byanko_diamante_31_ariba_bianco_diamante_31_10_kg/" TargetMode="External"/><Relationship Id="rId39" Type="http://schemas.openxmlformats.org/officeDocument/2006/relationships/hyperlink" Target="https://chocolateparty.ru/catalog/belyy_shokolad_10/ariba_byanko_diamante_31_ariba_bianco_diamante_31_10x1_kg/" TargetMode="External"/><Relationship Id="rId40" Type="http://schemas.openxmlformats.org/officeDocument/2006/relationships/hyperlink" Target="https://chocolateparty.ru/catalog/belyy_shokolad_10/ariba_byanko_pani_ariba_bianco_pani_v_plitkakh_10kh1_kg/" TargetMode="External"/><Relationship Id="rId41" Type="http://schemas.openxmlformats.org/officeDocument/2006/relationships/hyperlink" Target="https://chocolateparty.ru/catalog/belyy_shokolad_10/belyy_shokolad_ariba_bianco_dischi_31_ariba_byanko_diski/" TargetMode="External"/><Relationship Id="rId42" Type="http://schemas.openxmlformats.org/officeDocument/2006/relationships/hyperlink" Target="https://chocolateparty.ru/catalog/kakao_produkty_5/kakao_maslo_dezodorirovannoe_ariba_burro_di_kakao_ariba_burro_di_cacao/" TargetMode="External"/><Relationship Id="rId43" Type="http://schemas.openxmlformats.org/officeDocument/2006/relationships/hyperlink" Target="https://chocolateparty.ru/catalog/kakao_produkty_5/kakao_poroshok_alkalizovannyy_ariba_kakao_amaro_22_24_ariba_sacao_amaro/" TargetMode="External"/><Relationship Id="rId44" Type="http://schemas.openxmlformats.org/officeDocument/2006/relationships/hyperlink" Target="https://chocolateparty.ru/catalog/molochnyy_shokolad_10/ariba_latte_diamante_31_32_34_ariba_latte_diamante_10kh1_kg/" TargetMode="External"/><Relationship Id="rId45" Type="http://schemas.openxmlformats.org/officeDocument/2006/relationships/hyperlink" Target="https://chocolateparty.ru/catalog/molochnyy_shokolad_10/ariba_latte_diamante_32_34_ariba_latte_diamante_31_10_kg/" TargetMode="External"/><Relationship Id="rId46" Type="http://schemas.openxmlformats.org/officeDocument/2006/relationships/hyperlink" Target="https://chocolateparty.ru/catalog/molochnyy_shokolad_10/ariba_latte_diski_32_34_36_ariba_latte_dischi_10kh1_kg/" TargetMode="External"/><Relationship Id="rId47" Type="http://schemas.openxmlformats.org/officeDocument/2006/relationships/hyperlink" Target="https://chocolateparty.ru/catalog/molochnyy_shokolad_10/ariba_latte_pani_34_36_ariba_latte_pani_32_4_kh_2_5_kg/" TargetMode="External"/><Relationship Id="rId48" Type="http://schemas.openxmlformats.org/officeDocument/2006/relationships/hyperlink" Target="https://chocolateparty.ru/catalog/molochnyy_shokolad_10/ariba_latte_pani_32_34_36_ariba_latte_pani_10kh1_kg/" TargetMode="External"/><Relationship Id="rId49" Type="http://schemas.openxmlformats.org/officeDocument/2006/relationships/hyperlink" Target="https://chocolateparty.ru/catalog/molochnyy_shokolad_10/bay_ays_latte_pani_8kh2_5_kg_bay_ice_latte_pani/" TargetMode="External"/><Relationship Id="rId50" Type="http://schemas.openxmlformats.org/officeDocument/2006/relationships/hyperlink" Target="https://chocolateparty.ru/catalog/molochnyy_shokolad_10/molochnyy_shokolad_ariba_latte_dischi_32_ariba_latte_diski/" TargetMode="External"/><Relationship Id="rId51" Type="http://schemas.openxmlformats.org/officeDocument/2006/relationships/hyperlink" Target="https://chocolateparty.ru/catalog/temnyy_shokolad_7/ariba_vatakao_gana_diski_70_41_43_ariba_watacao_ghana_dischi/" TargetMode="External"/><Relationship Id="rId52" Type="http://schemas.openxmlformats.org/officeDocument/2006/relationships/hyperlink" Target="https://chocolateparty.ru/catalog/temnyy_shokolad_7/ariba_fondente_diamante_72_38_40_ariba_fondente_diamante_10_kg/" TargetMode="External"/><Relationship Id="rId53" Type="http://schemas.openxmlformats.org/officeDocument/2006/relationships/hyperlink" Target="https://chocolateparty.ru/catalog/temnyy_shokolad_7/ariba_fondente_diamante_72_38_40_ariba_fondente_diamante_10kh1_kg/" TargetMode="External"/><Relationship Id="rId54" Type="http://schemas.openxmlformats.org/officeDocument/2006/relationships/hyperlink" Target="https://chocolateparty.ru/catalog/temnyy_shokolad_7/ariba_fondente_diski_57_36_38_ariba_fondente_dischi_10_kg/" TargetMode="External"/><Relationship Id="rId55" Type="http://schemas.openxmlformats.org/officeDocument/2006/relationships/hyperlink" Target="https://chocolateparty.ru/catalog/temnyy_shokolad_7/ariba_fondente_diski_60_38_40_ariba_fondente_dischi_10_kg/" TargetMode="External"/><Relationship Id="rId56" Type="http://schemas.openxmlformats.org/officeDocument/2006/relationships/hyperlink" Target="https://chocolateparty.ru/catalog/temnyy_shokolad_7/ariba_fondente_diski_72_38_40_ariba_fondente_dischi_2kh5_kg/" TargetMode="External"/><Relationship Id="rId57" Type="http://schemas.openxmlformats.org/officeDocument/2006/relationships/hyperlink" Target="https://chocolateparty.ru/catalog/temnyy_shokolad_7/ariba_fondente_diski_temnye_54_32_34_ariba_fondente_dischi_10kh1_kg/" TargetMode="External"/><Relationship Id="rId58" Type="http://schemas.openxmlformats.org/officeDocument/2006/relationships/hyperlink" Target="https://chocolateparty.ru/catalog/temnyy_shokolad_7/ariba_fondente_pani_57_36_38_4kh2_5_kg_ariba_fondente_pani_57_/" TargetMode="External"/><Relationship Id="rId59" Type="http://schemas.openxmlformats.org/officeDocument/2006/relationships/hyperlink" Target="https://chocolateparty.ru/catalog/temnyy_shokolad_7/ariba_fondente_pani_57_36_38_10kh1_kg_ariba_fondente_pani_57_36_38_/" TargetMode="External"/><Relationship Id="rId60" Type="http://schemas.openxmlformats.org/officeDocument/2006/relationships/hyperlink" Target="https://chocolateparty.ru/catalog/temnyy_shokolad_7/ariba_fondente_pani_72_38_40_ariba_fondente_pani_10kh1_kg/" TargetMode="External"/><Relationship Id="rId61" Type="http://schemas.openxmlformats.org/officeDocument/2006/relationships/hyperlink" Target="https://chocolateparty.ru/catalog/temnyy_shokolad_7/ariba_fondente_pani_72_ariba_fondente_pani_38_40_4kh2_5_kg/" TargetMode="External"/><Relationship Id="rId62" Type="http://schemas.openxmlformats.org/officeDocument/2006/relationships/hyperlink" Target="https://chocolateparty.ru/catalog/temnyy_shokolad_7/gorkiy_shokolad_ariba_fondente_diski_60_35_37_ariba_fondente_dischi_/" TargetMode="External"/><Relationship Id="rId63" Type="http://schemas.openxmlformats.org/officeDocument/2006/relationships/hyperlink" Target="https://chocolateparty.ru/catalog/temnyy_shokolad_7/gorkiy_shokolad_ariba_fondente_diski_72_38_40_ariba_fondente_dischi_/" TargetMode="External"/><Relationship Id="rId64" Type="http://schemas.openxmlformats.org/officeDocument/2006/relationships/hyperlink" Target="https://chocolateparty.ru/catalog/temnyy_shokolad_7/temnyy_shokolad_ariba_fondente_diski_temnye_54_32_34_ariba_fondente_dischi_/" TargetMode="External"/><Relationship Id="rId65" Type="http://schemas.openxmlformats.org/officeDocument/2006/relationships/hyperlink" Target="https://chocolateparty.ru/catalog/temnyy_shokolad_7/temnyy_shokolad_ariba_fondente_diski_temnye_54_32_34_ariba_fondente_dischi_54_5_kg_/" TargetMode="External"/><Relationship Id="rId66" Type="http://schemas.openxmlformats.org/officeDocument/2006/relationships/hyperlink" Target="https://chocolateparty.ru/catalog/shokolad_v_forme_kusochkov/bay_scagliette_latte_bay_sekalette_latte/" TargetMode="External"/><Relationship Id="rId67" Type="http://schemas.openxmlformats.org/officeDocument/2006/relationships/hyperlink" Target="https://chocolateparty.ru/catalog/shokolad_v_forme_kusochkov/bay_chanks_latte_bay_chunks_latte/" TargetMode="External"/><Relationship Id="rId68" Type="http://schemas.openxmlformats.org/officeDocument/2006/relationships/hyperlink" Target="https://chocolateparty.ru/catalog/shokolad_v_forme_kusochkov/temnyy_shokolad_bay_skalette_fondenti_bay_scagliette_fondenti/" TargetMode="External"/><Relationship Id="rId69" Type="http://schemas.openxmlformats.org/officeDocument/2006/relationships/hyperlink" Target="https://chocolateparty.ru/catalog/shokolad_v_forme_kusochkov/temnyy_shokolad_bay_chanks_fondenti_bay_chunks_fondenti/" TargetMode="External"/><Relationship Id="rId70" Type="http://schemas.openxmlformats.org/officeDocument/2006/relationships/hyperlink" Target="https://chocolateparty.ru/catalog/shokoladnaya_glazur_1/centramerica_neo_fondente_dischi_chentramerika_neo_fondente_diski/" TargetMode="External"/><Relationship Id="rId71" Type="http://schemas.openxmlformats.org/officeDocument/2006/relationships/hyperlink" Target="https://chocolateparty.ru/catalog/shokoladnaya_glazur_1/glazur_karibe_byanko_diski_caribe_bianco_dischi/" TargetMode="External"/><Relationship Id="rId72" Type="http://schemas.openxmlformats.org/officeDocument/2006/relationships/hyperlink" Target="https://chocolateparty.ru/catalog/shokoladnaya_glazur_1/glazur_karibe_nekst_byanko_diski_caribe_next_bianco_dischi_/" TargetMode="External"/><Relationship Id="rId73" Type="http://schemas.openxmlformats.org/officeDocument/2006/relationships/hyperlink" Target="https://chocolateparty.ru/catalog/shokoladnaya_glazur_1/glazur_karibe_fondente_diski_caribe_fondente_dischi_/" TargetMode="External"/><Relationship Id="rId74" Type="http://schemas.openxmlformats.org/officeDocument/2006/relationships/hyperlink" Target="https://chocolateparty.ru/catalog/shokoladnaya_glazur_1/glazur_chentramerika_blu_diski_centramerica_blu_dischi_10kh1_kg/" TargetMode="External"/><Relationship Id="rId75" Type="http://schemas.openxmlformats.org/officeDocument/2006/relationships/hyperlink" Target="https://chocolateparty.ru/catalog/shokoladnaya_glazur_1/karibe_byanko_skalette_caribe_bianco_scaglietti/" TargetMode="External"/><Relationship Id="rId76" Type="http://schemas.openxmlformats.org/officeDocument/2006/relationships/hyperlink" Target="https://chocolateparty.ru/catalog/shokoladnaya_glazur_1/karibe_latte_skalette_caribe_latte_scaglietti_/" TargetMode="External"/><Relationship Id="rId77" Type="http://schemas.openxmlformats.org/officeDocument/2006/relationships/hyperlink" Target="https://chocolateparty.ru/catalog/shokoladnaya_glazur_1/karibe_fondente_gochche_850_caribe_fondente_gocce_850/" TargetMode="External"/><Relationship Id="rId78" Type="http://schemas.openxmlformats.org/officeDocument/2006/relationships/hyperlink" Target="https://chocolateparty.ru/catalog/shokoladnaya_glazur_1/karibe_fondente_skalette_caribe_fondente_scaglietti_/" TargetMode="External"/><Relationship Id="rId79" Type="http://schemas.openxmlformats.org/officeDocument/2006/relationships/hyperlink" Target="https://chocolateparty.ru/catalog/shokoladnaya_glazur_1/chentramerika_arancho_diski_centramerica_arancio_dischi/" TargetMode="External"/><Relationship Id="rId80" Type="http://schemas.openxmlformats.org/officeDocument/2006/relationships/hyperlink" Target="https://chocolateparty.ru/catalog/shokoladnaya_glazur_1/chentramerika_arancho_diski_centramerica_arancio_dischi_10kh1_kg/" TargetMode="External"/><Relationship Id="rId81" Type="http://schemas.openxmlformats.org/officeDocument/2006/relationships/hyperlink" Target="https://chocolateparty.ru/catalog/shokoladnaya_glazur_1/chentramerika_blu_diski_centramerica_blu_dischi/" TargetMode="External"/><Relationship Id="rId82" Type="http://schemas.openxmlformats.org/officeDocument/2006/relationships/hyperlink" Target="https://chocolateparty.ru/catalog/shokoladnaya_glazur_1/chentramerika_byanko_diski_centramerica_bianco_dischi/" TargetMode="External"/><Relationship Id="rId83" Type="http://schemas.openxmlformats.org/officeDocument/2006/relationships/hyperlink" Target="https://chocolateparty.ru/catalog/shokoladnaya_glazur_1/chentramerika_verde_pistakkio_diski_centramerica_verde_pistacchio_dischi/" TargetMode="External"/><Relationship Id="rId84" Type="http://schemas.openxmlformats.org/officeDocument/2006/relationships/hyperlink" Target="https://chocolateparty.ru/catalog/shokoladnaya_glazur_1/chentramerika_verde_pistakkio_diski_centramerica_verde_pistaccio_10_shtkh1_kg/" TargetMode="External"/><Relationship Id="rId85" Type="http://schemas.openxmlformats.org/officeDocument/2006/relationships/hyperlink" Target="https://chocolateparty.ru/catalog/shokoladnaya_glazur_1/chentramerika_dzhallo_limone_diski_sentramerica_giallo_limone_dischi/" TargetMode="External"/><Relationship Id="rId86" Type="http://schemas.openxmlformats.org/officeDocument/2006/relationships/hyperlink" Target="https://chocolateparty.ru/catalog/shokoladnaya_glazur_1/chentramerika_dzhallo_limone_diski_sentramerica_giallo_limone_dischi_10kh1_kg/" TargetMode="External"/><Relationship Id="rId87" Type="http://schemas.openxmlformats.org/officeDocument/2006/relationships/hyperlink" Target="https://chocolateparty.ru/catalog/shokoladnaya_glazur_1/chentramerika_latte_diski_centramerica_latte_dischi/" TargetMode="External"/><Relationship Id="rId88" Type="http://schemas.openxmlformats.org/officeDocument/2006/relationships/hyperlink" Target="https://chocolateparty.ru/catalog/shokoladnaya_glazur_1/chentramerika_roza_fragola_diski_centramerica_rosa_fragola_dischi/" TargetMode="External"/><Relationship Id="rId89" Type="http://schemas.openxmlformats.org/officeDocument/2006/relationships/hyperlink" Target="https://chocolateparty.ru/catalog/shokoladnaya_glazur_1/chentramerika_roza_fragola_diski_centramerica_rosa_fragola_dischi_10kh1_kg_1/" TargetMode="External"/><Relationship Id="rId90" Type="http://schemas.openxmlformats.org/officeDocument/2006/relationships/hyperlink" Target="https://chocolateparty.ru/catalog/shokoladnaya_glazur_1/chentramerika_fondente_diski_centramerica_fondente_dischi/" TargetMode="External"/><Relationship Id="rId91" Type="http://schemas.openxmlformats.org/officeDocument/2006/relationships/hyperlink" Target="https://chocolateparty.ru/catalog/shokoladnye_kapli/ariba_fondente_gochchine_1200_ariba_fondente_goccine_1200/" TargetMode="External"/><Relationship Id="rId92" Type="http://schemas.openxmlformats.org/officeDocument/2006/relationships/hyperlink" Target="https://chocolateparty.ru/catalog/shokoladnye_kapli/bay_fondente_goccini_bay_fondente_gochchine_2000/" TargetMode="External"/><Relationship Id="rId93" Type="http://schemas.openxmlformats.org/officeDocument/2006/relationships/hyperlink" Target="https://chocolateparty.ru/catalog/shokoladnye_kapli/ariba_fondente_gochche_850_ariba_fondente_gocce_850/" TargetMode="External"/><Relationship Id="rId94" Type="http://schemas.openxmlformats.org/officeDocument/2006/relationships/hyperlink" Target="https://chocolateparty.ru/catalog/shokoladnye_kapli/ariba_fondente_gochchine_3000_ariba_fondente_goccine_3000/" TargetMode="External"/><Relationship Id="rId95" Type="http://schemas.openxmlformats.org/officeDocument/2006/relationships/hyperlink" Target="https://chocolateparty.ru/catalog/shokoladnye_kapli/bay_fondente_gochche_850_bay_fondente_gocce_850/" TargetMode="External"/><Relationship Id="rId96" Type="http://schemas.openxmlformats.org/officeDocument/2006/relationships/hyperlink" Target="https://chocolateparty.ru/catalog/shokoladnye_kapli/bay_fondente_gochchine_3000_bay_fondente_goccine_/" TargetMode="External"/><Relationship Id="rId97" Type="http://schemas.openxmlformats.org/officeDocument/2006/relationships/hyperlink" Target="https://chocolateparty.ru/catalog/glazur_na_zhirovoy_osnove/glazur_karat_dekokrem_karamel/" TargetMode="External"/><Relationship Id="rId98" Type="http://schemas.openxmlformats.org/officeDocument/2006/relationships/hyperlink" Target="https://chocolateparty.ru/catalog/glazur_na_zhirovoy_osnove/glazur_karat_dekorkrem_natti/" TargetMode="External"/><Relationship Id="rId99" Type="http://schemas.openxmlformats.org/officeDocument/2006/relationships/hyperlink" Target="https://chocolateparty.ru/catalog/glazur_na_zhirovoy_osnove/glazur_karat_dekorkrem_shoko/" TargetMode="External"/><Relationship Id="rId100" Type="http://schemas.openxmlformats.org/officeDocument/2006/relationships/hyperlink" Target="https://chocolateparty.ru/catalog/glazur_na_zhirovoy_osnove/glazur_karat_superkrem_natti/" TargetMode="External"/><Relationship Id="rId101" Type="http://schemas.openxmlformats.org/officeDocument/2006/relationships/hyperlink" Target="https://chocolateparty.ru/catalog/glazur_na_zhirovoy_osnove/glazur_karat_superkrem_shoko/" TargetMode="External"/><Relationship Id="rId102" Type="http://schemas.openxmlformats.org/officeDocument/2006/relationships/hyperlink" Target="https://chocolateparty.ru/catalog/tverdye_glazuri/karat_kaver_klassik_dark/" TargetMode="External"/><Relationship Id="rId103" Type="http://schemas.openxmlformats.org/officeDocument/2006/relationships/hyperlink" Target="https://chocolateparty.ru/catalog/tverdye_glazuri/karat_kaverlyuks_dark/" TargetMode="External"/><Relationship Id="rId104" Type="http://schemas.openxmlformats.org/officeDocument/2006/relationships/hyperlink" Target="https://chocolateparty.ru/catalog/tverdye_glazuri/karat_kaver_klassik_market/" TargetMode="External"/><Relationship Id="rId105" Type="http://schemas.openxmlformats.org/officeDocument/2006/relationships/hyperlink" Target="https://chocolateparty.ru/catalog/tverdye_glazuri/karat_kaverlyuks_vayt_/" TargetMode="External"/><Relationship Id="rId106" Type="http://schemas.openxmlformats.org/officeDocument/2006/relationships/hyperlink" Target="https://chocolateparty.ru/catalog/tverdye_glazuri/karat_kaverlyuks_vayt_na_maltitole/" TargetMode="External"/><Relationship Id="rId107" Type="http://schemas.openxmlformats.org/officeDocument/2006/relationships/hyperlink" Target="https://chocolateparty.ru/catalog/tverdye_glazuri/karat_kaverlyuks_karamel/" TargetMode="External"/><Relationship Id="rId108" Type="http://schemas.openxmlformats.org/officeDocument/2006/relationships/hyperlink" Target="https://chocolateparty.ru/catalog/tverdye_glazuri/karat_kaverlyuks_layt_na_maltitole/" TargetMode="External"/><Relationship Id="rId109" Type="http://schemas.openxmlformats.org/officeDocument/2006/relationships/hyperlink" Target="https://chocolateparty.ru/catalog/tverdye_glazuri/karat_kaverlyuks_milk_/" TargetMode="External"/><Relationship Id="rId110" Type="http://schemas.openxmlformats.org/officeDocument/2006/relationships/hyperlink" Target="https://chocolateparty.ru/catalog/tverdye_glazuri/karat_kaverfleks_vayt_/" TargetMode="External"/><Relationship Id="rId111" Type="http://schemas.openxmlformats.org/officeDocument/2006/relationships/hyperlink" Target="https://chocolateparty.ru/catalog/tverdye_glazuri/karat_kaverfleks_dark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42"/>
  <sheetViews>
    <sheetView tabSelected="1" showRuler="0" zoomScaleNormal="100" workbookViewId="0">
      <pane ySplit="2" topLeftCell="A3" activePane="bottomLeft" state="frozen"/>
      <selection pane="bottomLeft" activeCell="A3" sqref="A3"/>
    </sheetView>
  </sheetViews>
  <sheetFormatPr defaultRowHeight="14.4" outlineLevelRow="1"/>
  <cols>
    <col min="1" max="1" width="5.5555555555556" customWidth="1"/>
    <col min="2" max="2" width="8.3333333333333" customWidth="1"/>
    <col min="3" max="3" width="16.666666666667" customWidth="1"/>
    <col min="4" max="4" width="55.555555555556" customWidth="1"/>
    <col min="5" max="5" width="22.222222222222" customWidth="1"/>
    <col min="6" max="6" width="33.333333333333" customWidth="1"/>
    <col min="7" max="7" width="11.111111111111" customWidth="1"/>
    <col min="8" max="8" width="22.222222222222" customWidth="1"/>
    <col min="9" max="9" width="8.3333333333333" customWidth="1"/>
    <col min="10" max="10" width="22.222222222222" customWidth="1"/>
  </cols>
  <sheetData>
    <row r="1" spans="1:10" customHeight="1">
      <c r="A1" t="s">
        <v>0</v>
      </c>
      <c r="B1"/>
      <c r="C1"/>
      <c r="D1"/>
      <c r="E1"/>
      <c r="F1"/>
      <c r="G1"/>
      <c r="H1"/>
      <c r="I1"/>
      <c r="J1"/>
    </row>
    <row r="2" spans="1:10" s="1" customFormat="1" customHeight="1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</row>
    <row r="3" spans="1:10" s="1" customFormat="1" customHeight="1">
      <c r="A3" s="3" t="s">
        <v>11</v>
      </c>
      <c r="B3" s="3"/>
      <c r="C3" s="3"/>
      <c r="D3" s="3"/>
      <c r="E3" s="3"/>
      <c r="F3" s="3"/>
      <c r="G3" s="3"/>
      <c r="H3" s="3"/>
      <c r="I3" s="3"/>
      <c r="J3" s="3"/>
    </row>
    <row r="4" spans="1:10" s="1" customFormat="1" customHeight="1">
      <c r="A4" s="3" t="s">
        <v>12</v>
      </c>
      <c r="B4" s="3"/>
      <c r="C4" s="3"/>
      <c r="D4" s="3"/>
      <c r="E4" s="3"/>
      <c r="F4" s="3"/>
      <c r="G4" s="3"/>
      <c r="H4" s="3"/>
      <c r="I4" s="3"/>
      <c r="J4" s="3"/>
    </row>
    <row r="5" spans="1:10" s="1" customFormat="1" customHeight="1">
      <c r="A5" s="3" t="s">
        <v>13</v>
      </c>
      <c r="B5" s="3"/>
      <c r="C5" s="3"/>
      <c r="D5" s="3"/>
      <c r="E5" s="3"/>
      <c r="F5" s="3"/>
      <c r="G5" s="3"/>
      <c r="H5" s="3"/>
      <c r="I5" s="3"/>
      <c r="J5" s="3"/>
    </row>
    <row r="6" spans="1:10" ht="91" customHeight="1">
      <c r="A6" s="4" t="s">
        <v>14</v>
      </c>
      <c r="B6" s="4" t="s">
        <v>15</v>
      </c>
      <c r="C6" s="4"/>
      <c r="D6" s="5" t="s">
        <v>16</v>
      </c>
      <c r="E6" s="4"/>
      <c r="F6"/>
      <c r="G6" s="6" t="s">
        <v>17</v>
      </c>
      <c r="H6" s="6"/>
      <c r="I6" s="4"/>
      <c r="J6" s="6"/>
    </row>
    <row r="7" spans="1:10" ht="30.5" customHeight="1">
      <c r="A7" s="4" t="s">
        <v>18</v>
      </c>
      <c r="B7" s="4" t="s">
        <v>19</v>
      </c>
      <c r="C7" s="4"/>
      <c r="D7" s="5" t="s">
        <v>20</v>
      </c>
      <c r="E7" s="4"/>
      <c r="F7"/>
      <c r="G7" s="6" t="s">
        <v>21</v>
      </c>
      <c r="H7" s="6" t="s">
        <v>22</v>
      </c>
      <c r="I7" s="4"/>
      <c r="J7" s="6">
        <f>IF(I7&gt;0,PRODUCT(1520,I7),"")</f>
      </c>
    </row>
    <row r="8" spans="1:10" ht="30.5" customHeight="1">
      <c r="A8" s="4"/>
      <c r="B8" s="4"/>
      <c r="C8" s="4"/>
      <c r="D8" s="7"/>
      <c r="E8" s="4"/>
      <c r="F8"/>
      <c r="G8" s="6" t="s">
        <v>23</v>
      </c>
      <c r="H8" s="6" t="s">
        <v>24</v>
      </c>
      <c r="I8" s="4"/>
      <c r="J8" s="6">
        <f>IF(I7&gt;0,PRODUCT(1520,I7),"")</f>
      </c>
    </row>
    <row r="9" spans="1:10" ht="30.5" customHeight="1">
      <c r="A9" s="4"/>
      <c r="B9" s="4"/>
      <c r="C9" s="4"/>
      <c r="D9" s="7"/>
      <c r="E9" s="4"/>
      <c r="F9"/>
      <c r="G9" s="6" t="s">
        <v>25</v>
      </c>
      <c r="H9" s="6" t="s">
        <v>26</v>
      </c>
      <c r="I9" s="4"/>
      <c r="J9" s="6">
        <f>IF(I7&gt;0,PRODUCT(1520,I7),"")</f>
      </c>
    </row>
    <row r="10" spans="1:10" s="1" customFormat="1" customHeight="1">
      <c r="A10" s="3" t="s">
        <v>27</v>
      </c>
      <c r="B10" s="3"/>
      <c r="C10" s="3"/>
      <c r="D10" s="3"/>
      <c r="E10" s="3"/>
      <c r="F10" s="3"/>
      <c r="G10" s="3"/>
      <c r="H10" s="3"/>
      <c r="I10" s="3"/>
      <c r="J10" s="3"/>
    </row>
    <row r="11" spans="1:10" ht="45.5" customHeight="1">
      <c r="A11" s="4" t="s">
        <v>28</v>
      </c>
      <c r="B11" s="4" t="s">
        <v>29</v>
      </c>
      <c r="C11" s="4"/>
      <c r="D11" s="5" t="s">
        <v>30</v>
      </c>
      <c r="E11" s="4"/>
      <c r="F11"/>
      <c r="G11" s="6" t="s">
        <v>31</v>
      </c>
      <c r="H11" s="6"/>
      <c r="I11" s="4"/>
      <c r="J11" s="6"/>
    </row>
    <row r="12" spans="1:10" ht="45.5" customHeight="1">
      <c r="A12" s="4"/>
      <c r="B12" s="4"/>
      <c r="C12" s="4"/>
      <c r="D12" s="7"/>
      <c r="E12" s="4"/>
      <c r="F12"/>
      <c r="G12" s="6"/>
      <c r="H12" s="6"/>
      <c r="I12" s="4"/>
      <c r="J12" s="6"/>
    </row>
    <row r="13" spans="1:10" s="1" customFormat="1" customHeight="1">
      <c r="A13" s="3" t="s">
        <v>32</v>
      </c>
      <c r="B13" s="3"/>
      <c r="C13" s="3"/>
      <c r="D13" s="3"/>
      <c r="E13" s="3"/>
      <c r="F13" s="3"/>
      <c r="G13" s="3"/>
      <c r="H13" s="3"/>
      <c r="I13" s="3"/>
      <c r="J13" s="3"/>
    </row>
    <row r="14" spans="1:10" ht="30.5" customHeight="1">
      <c r="A14" s="4" t="s">
        <v>33</v>
      </c>
      <c r="B14" s="4" t="s">
        <v>34</v>
      </c>
      <c r="C14" s="4"/>
      <c r="D14" s="5" t="s">
        <v>35</v>
      </c>
      <c r="E14" s="4"/>
      <c r="F14" t="s">
        <v>36</v>
      </c>
      <c r="G14" s="6" t="s">
        <v>37</v>
      </c>
      <c r="H14" s="6" t="s">
        <v>38</v>
      </c>
      <c r="I14" s="4"/>
      <c r="J14" s="6">
        <f>IF(I14&gt;0,PRODUCT(1735,I14),"")</f>
      </c>
    </row>
    <row r="15" spans="1:10" ht="30.5" customHeight="1">
      <c r="A15" s="4"/>
      <c r="B15" s="4"/>
      <c r="C15" s="4"/>
      <c r="D15" s="7"/>
      <c r="E15" s="4"/>
      <c r="F15"/>
      <c r="G15" s="6" t="s">
        <v>39</v>
      </c>
      <c r="H15" s="6"/>
      <c r="I15" s="4"/>
      <c r="J15" s="6"/>
    </row>
    <row r="16" spans="1:10" ht="30.5" customHeight="1">
      <c r="A16" s="4"/>
      <c r="B16" s="4"/>
      <c r="C16" s="4"/>
      <c r="D16" s="7"/>
      <c r="E16" s="4"/>
      <c r="F16"/>
      <c r="G16" s="6" t="s">
        <v>40</v>
      </c>
      <c r="H16" s="6" t="s">
        <v>41</v>
      </c>
      <c r="I16" s="4"/>
      <c r="J16" s="6">
        <f>IF(I14&gt;0,PRODUCT(950,I14),"")</f>
      </c>
    </row>
    <row r="17" spans="1:10" s="1" customFormat="1" customHeight="1">
      <c r="A17" s="3" t="s">
        <v>42</v>
      </c>
      <c r="B17" s="3"/>
      <c r="C17" s="3"/>
      <c r="D17" s="3"/>
      <c r="E17" s="3"/>
      <c r="F17" s="3"/>
      <c r="G17" s="3"/>
      <c r="H17" s="3"/>
      <c r="I17" s="3"/>
      <c r="J17" s="3"/>
    </row>
    <row r="18" spans="1:10" ht="23" customHeight="1">
      <c r="A18" s="4" t="s">
        <v>43</v>
      </c>
      <c r="B18" s="4" t="s">
        <v>44</v>
      </c>
      <c r="C18" s="4"/>
      <c r="D18" s="5" t="s">
        <v>45</v>
      </c>
      <c r="E18" s="4"/>
      <c r="F18" t="s">
        <v>46</v>
      </c>
      <c r="G18" s="6" t="s">
        <v>47</v>
      </c>
      <c r="H18" s="6" t="s">
        <v>48</v>
      </c>
      <c r="I18" s="4"/>
      <c r="J18" s="6">
        <f>IF(I18&gt;0,PRODUCT(1565,I18),"")</f>
      </c>
    </row>
    <row r="19" spans="1:10" ht="23" customHeight="1">
      <c r="A19" s="4"/>
      <c r="B19" s="4"/>
      <c r="C19" s="4"/>
      <c r="D19" s="7"/>
      <c r="E19" s="4"/>
      <c r="F19"/>
      <c r="G19" s="6" t="s">
        <v>49</v>
      </c>
      <c r="H19" s="6" t="s">
        <v>50</v>
      </c>
      <c r="I19" s="4"/>
      <c r="J19" s="6">
        <f>IF(I18&gt;0,PRODUCT(855,I18),"")</f>
      </c>
    </row>
    <row r="20" spans="1:10" ht="23" customHeight="1">
      <c r="A20" s="4"/>
      <c r="B20" s="4"/>
      <c r="C20" s="4"/>
      <c r="D20" s="7"/>
      <c r="E20" s="4"/>
      <c r="F20"/>
      <c r="G20" s="6" t="s">
        <v>51</v>
      </c>
      <c r="H20" s="6" t="s">
        <v>52</v>
      </c>
      <c r="I20" s="4"/>
      <c r="J20" s="6">
        <f>IF(I18&gt;0,PRODUCT(855,I18),"")</f>
      </c>
    </row>
    <row r="21" spans="1:10" ht="23" customHeight="1">
      <c r="A21" s="4"/>
      <c r="B21" s="4"/>
      <c r="C21" s="4"/>
      <c r="D21" s="7"/>
      <c r="E21" s="4"/>
      <c r="F21"/>
      <c r="G21" s="6" t="s">
        <v>53</v>
      </c>
      <c r="H21" s="6" t="s">
        <v>54</v>
      </c>
      <c r="I21" s="4"/>
      <c r="J21" s="6">
        <f>IF(I18&gt;0,PRODUCT(855,I18),"")</f>
      </c>
    </row>
    <row r="22" spans="1:10" s="1" customFormat="1" customHeight="1">
      <c r="A22" s="3" t="s">
        <v>55</v>
      </c>
      <c r="B22" s="3"/>
      <c r="C22" s="3"/>
      <c r="D22" s="3"/>
      <c r="E22" s="3"/>
      <c r="F22" s="3"/>
      <c r="G22" s="3"/>
      <c r="H22" s="3"/>
      <c r="I22" s="3"/>
      <c r="J22" s="3"/>
    </row>
    <row r="23" spans="1:10" s="1" customFormat="1" customHeight="1">
      <c r="A23" s="3" t="s">
        <v>56</v>
      </c>
      <c r="B23" s="3"/>
      <c r="C23" s="3"/>
      <c r="D23" s="3"/>
      <c r="E23" s="3"/>
      <c r="F23" s="3"/>
      <c r="G23" s="3"/>
      <c r="H23" s="3"/>
      <c r="I23" s="3"/>
      <c r="J23" s="3"/>
    </row>
    <row r="24" spans="1:10" ht="23" customHeight="1">
      <c r="A24" s="4" t="s">
        <v>57</v>
      </c>
      <c r="B24" s="4" t="s">
        <v>58</v>
      </c>
      <c r="C24" s="4"/>
      <c r="D24" s="5" t="s">
        <v>59</v>
      </c>
      <c r="E24" s="4"/>
      <c r="F24" t="s">
        <v>60</v>
      </c>
      <c r="G24" s="6" t="s">
        <v>61</v>
      </c>
      <c r="H24" s="6" t="s">
        <v>62</v>
      </c>
      <c r="I24" s="4"/>
      <c r="J24" s="6">
        <f>IF(I24&gt;0,PRODUCT(1160,I24),"")</f>
      </c>
    </row>
    <row r="25" spans="1:10" ht="23" customHeight="1">
      <c r="A25" s="4"/>
      <c r="B25" s="4"/>
      <c r="C25" s="4"/>
      <c r="D25" s="7"/>
      <c r="E25" s="4"/>
      <c r="F25"/>
      <c r="G25" s="6" t="s">
        <v>63</v>
      </c>
      <c r="H25" s="6" t="s">
        <v>64</v>
      </c>
      <c r="I25" s="4"/>
      <c r="J25" s="6">
        <f>IF(I24&gt;0,PRODUCT(1160,I24),"")</f>
      </c>
    </row>
    <row r="26" spans="1:10" ht="23" customHeight="1">
      <c r="A26" s="4"/>
      <c r="B26" s="4"/>
      <c r="C26" s="4"/>
      <c r="D26" s="7"/>
      <c r="E26" s="4"/>
      <c r="F26"/>
      <c r="G26" s="6" t="s">
        <v>65</v>
      </c>
      <c r="H26" s="6" t="s">
        <v>66</v>
      </c>
      <c r="I26" s="4"/>
      <c r="J26" s="6">
        <f>IF(I24&gt;0,PRODUCT(1160,I24),"")</f>
      </c>
    </row>
    <row r="27" spans="1:10" ht="23" customHeight="1">
      <c r="A27" s="4"/>
      <c r="B27" s="4"/>
      <c r="C27" s="4"/>
      <c r="D27" s="7"/>
      <c r="E27" s="4"/>
      <c r="F27"/>
      <c r="G27" s="6" t="s">
        <v>67</v>
      </c>
      <c r="H27" s="6" t="s">
        <v>68</v>
      </c>
      <c r="I27" s="4"/>
      <c r="J27" s="6">
        <f>IF(I24&gt;0,PRODUCT(1160,I24),"")</f>
      </c>
    </row>
    <row r="28" spans="1:10" ht="23" customHeight="1">
      <c r="A28" s="4" t="s">
        <v>69</v>
      </c>
      <c r="B28" s="4" t="s">
        <v>70</v>
      </c>
      <c r="C28" s="4"/>
      <c r="D28" s="5" t="s">
        <v>71</v>
      </c>
      <c r="E28" s="4"/>
      <c r="F28" t="s">
        <v>72</v>
      </c>
      <c r="G28" s="6" t="s">
        <v>73</v>
      </c>
      <c r="H28" s="6" t="s">
        <v>74</v>
      </c>
      <c r="I28" s="4"/>
      <c r="J28" s="6">
        <f>IF(I28&gt;0,PRODUCT(1390,I28),"")</f>
      </c>
    </row>
    <row r="29" spans="1:10" ht="23" customHeight="1">
      <c r="A29" s="4"/>
      <c r="B29" s="4"/>
      <c r="C29" s="4"/>
      <c r="D29" s="7"/>
      <c r="E29" s="4"/>
      <c r="F29"/>
      <c r="G29" s="6" t="s">
        <v>75</v>
      </c>
      <c r="H29" s="6" t="s">
        <v>76</v>
      </c>
      <c r="I29" s="4"/>
      <c r="J29" s="6">
        <f>IF(I28&gt;0,PRODUCT(1390,I28),"")</f>
      </c>
    </row>
    <row r="30" spans="1:10" ht="23" customHeight="1">
      <c r="A30" s="4"/>
      <c r="B30" s="4"/>
      <c r="C30" s="4"/>
      <c r="D30" s="7"/>
      <c r="E30" s="4"/>
      <c r="F30"/>
      <c r="G30" s="6" t="s">
        <v>77</v>
      </c>
      <c r="H30" s="6" t="s">
        <v>78</v>
      </c>
      <c r="I30" s="4"/>
      <c r="J30" s="6">
        <f>IF(I28&gt;0,PRODUCT(1390,I28),"")</f>
      </c>
    </row>
    <row r="31" spans="1:10" ht="23" customHeight="1">
      <c r="A31" s="4"/>
      <c r="B31" s="4"/>
      <c r="C31" s="4"/>
      <c r="D31" s="7"/>
      <c r="E31" s="4"/>
      <c r="F31"/>
      <c r="G31" s="6" t="s">
        <v>79</v>
      </c>
      <c r="H31" s="6" t="s">
        <v>80</v>
      </c>
      <c r="I31" s="4"/>
      <c r="J31" s="6">
        <f>IF(I28&gt;0,PRODUCT(1390,I28),"")</f>
      </c>
    </row>
    <row r="32" spans="1:10" s="1" customFormat="1" customHeight="1">
      <c r="A32" s="3" t="s">
        <v>81</v>
      </c>
      <c r="B32" s="3"/>
      <c r="C32" s="3"/>
      <c r="D32" s="3"/>
      <c r="E32" s="3"/>
      <c r="F32" s="3"/>
      <c r="G32" s="3"/>
      <c r="H32" s="3"/>
      <c r="I32" s="3"/>
      <c r="J32" s="3"/>
    </row>
    <row r="33" spans="1:10" ht="23" customHeight="1">
      <c r="A33" s="4" t="s">
        <v>82</v>
      </c>
      <c r="B33" s="4" t="s">
        <v>83</v>
      </c>
      <c r="C33" s="4"/>
      <c r="D33" s="5" t="s">
        <v>84</v>
      </c>
      <c r="E33" s="4"/>
      <c r="F33" t="s">
        <v>85</v>
      </c>
      <c r="G33" s="6" t="s">
        <v>86</v>
      </c>
      <c r="H33" s="6" t="s">
        <v>87</v>
      </c>
      <c r="I33" s="4"/>
      <c r="J33" s="6">
        <f>IF(I33&gt;0,PRODUCT(1765,I33),"")</f>
      </c>
    </row>
    <row r="34" spans="1:10" ht="23" customHeight="1">
      <c r="A34" s="4"/>
      <c r="B34" s="4"/>
      <c r="C34" s="4"/>
      <c r="D34" s="7"/>
      <c r="E34" s="4"/>
      <c r="F34"/>
      <c r="G34" s="6" t="s">
        <v>88</v>
      </c>
      <c r="H34" s="6" t="s">
        <v>89</v>
      </c>
      <c r="I34" s="4"/>
      <c r="J34" s="6">
        <f>IF(I33&gt;0,PRODUCT(590,I33),"")</f>
      </c>
    </row>
    <row r="35" spans="1:10" ht="23" customHeight="1">
      <c r="A35" s="4"/>
      <c r="B35" s="4"/>
      <c r="C35" s="4"/>
      <c r="D35" s="7"/>
      <c r="E35" s="4"/>
      <c r="F35"/>
      <c r="G35" s="6" t="s">
        <v>90</v>
      </c>
      <c r="H35" s="6"/>
      <c r="I35" s="4"/>
      <c r="J35" s="6"/>
    </row>
    <row r="36" spans="1:10" ht="23" customHeight="1">
      <c r="A36" s="4"/>
      <c r="B36" s="4"/>
      <c r="C36" s="4"/>
      <c r="D36" s="7"/>
      <c r="E36" s="4"/>
      <c r="F36"/>
      <c r="G36" s="6" t="s">
        <v>91</v>
      </c>
      <c r="H36" s="6" t="s">
        <v>92</v>
      </c>
      <c r="I36" s="4"/>
      <c r="J36" s="6">
        <f>IF(I33&gt;0,PRODUCT(1075,I33),"")</f>
      </c>
    </row>
    <row r="37" spans="1:10" s="1" customFormat="1" customHeight="1">
      <c r="A37" s="3" t="s">
        <v>93</v>
      </c>
      <c r="B37" s="3"/>
      <c r="C37" s="3"/>
      <c r="D37" s="3"/>
      <c r="E37" s="3"/>
      <c r="F37" s="3"/>
      <c r="G37" s="3"/>
      <c r="H37" s="3"/>
      <c r="I37" s="3"/>
      <c r="J37" s="3"/>
    </row>
    <row r="38" spans="1:10" ht="23" customHeight="1">
      <c r="A38" s="4" t="s">
        <v>94</v>
      </c>
      <c r="B38" s="4" t="s">
        <v>95</v>
      </c>
      <c r="C38" s="4"/>
      <c r="D38" s="5" t="s">
        <v>96</v>
      </c>
      <c r="E38" s="4"/>
      <c r="F38" t="s">
        <v>97</v>
      </c>
      <c r="G38" s="6" t="s">
        <v>98</v>
      </c>
      <c r="H38" s="6" t="s">
        <v>99</v>
      </c>
      <c r="I38" s="4"/>
      <c r="J38" s="6">
        <f>IF(I38&gt;0,PRODUCT(1070,I38),"")</f>
      </c>
    </row>
    <row r="39" spans="1:10" ht="23" customHeight="1">
      <c r="A39" s="4"/>
      <c r="B39" s="4"/>
      <c r="C39" s="4"/>
      <c r="D39" s="7"/>
      <c r="E39" s="4"/>
      <c r="F39"/>
      <c r="G39" s="6" t="s">
        <v>100</v>
      </c>
      <c r="H39" s="6" t="s">
        <v>101</v>
      </c>
      <c r="I39" s="4"/>
      <c r="J39" s="6">
        <f>IF(I38&gt;0,PRODUCT(1070,I38),"")</f>
      </c>
    </row>
    <row r="40" spans="1:10" ht="23" customHeight="1">
      <c r="A40" s="4"/>
      <c r="B40" s="4"/>
      <c r="C40" s="4"/>
      <c r="D40" s="7"/>
      <c r="E40" s="4"/>
      <c r="F40"/>
      <c r="G40" s="6" t="s">
        <v>102</v>
      </c>
      <c r="H40" s="6" t="s">
        <v>103</v>
      </c>
      <c r="I40" s="4"/>
      <c r="J40" s="6">
        <f>IF(I38&gt;0,PRODUCT(1070,I38),"")</f>
      </c>
    </row>
    <row r="41" spans="1:10" ht="23" customHeight="1">
      <c r="A41" s="4"/>
      <c r="B41" s="4"/>
      <c r="C41" s="4"/>
      <c r="D41" s="7"/>
      <c r="E41" s="4"/>
      <c r="F41"/>
      <c r="G41" s="6" t="s">
        <v>104</v>
      </c>
      <c r="H41" s="6" t="s">
        <v>105</v>
      </c>
      <c r="I41" s="4"/>
      <c r="J41" s="6">
        <f>IF(I38&gt;0,PRODUCT(1070,I38),"")</f>
      </c>
    </row>
    <row r="42" spans="1:10" s="1" customFormat="1" customHeight="1">
      <c r="A42" s="3" t="s">
        <v>106</v>
      </c>
      <c r="B42" s="3"/>
      <c r="C42" s="3"/>
      <c r="D42" s="3"/>
      <c r="E42" s="3"/>
      <c r="F42" s="3"/>
      <c r="G42" s="3"/>
      <c r="H42" s="3"/>
      <c r="I42" s="3"/>
      <c r="J42" s="3"/>
    </row>
    <row r="43" spans="1:10" ht="23" customHeight="1">
      <c r="A43" s="4" t="s">
        <v>107</v>
      </c>
      <c r="B43" s="4" t="s">
        <v>108</v>
      </c>
      <c r="C43" s="4"/>
      <c r="D43" s="5" t="s">
        <v>109</v>
      </c>
      <c r="E43" s="4"/>
      <c r="F43" t="s">
        <v>110</v>
      </c>
      <c r="G43" s="6" t="s">
        <v>111</v>
      </c>
      <c r="H43" s="6" t="s">
        <v>112</v>
      </c>
      <c r="I43" s="4"/>
      <c r="J43" s="6">
        <f>IF(I43&gt;0,PRODUCT(1135,I43),"")</f>
      </c>
    </row>
    <row r="44" spans="1:10" ht="23" customHeight="1">
      <c r="A44" s="4"/>
      <c r="B44" s="4"/>
      <c r="C44" s="4"/>
      <c r="D44" s="7"/>
      <c r="E44" s="4"/>
      <c r="F44"/>
      <c r="G44" s="6" t="s">
        <v>113</v>
      </c>
      <c r="H44" s="6" t="s">
        <v>114</v>
      </c>
      <c r="I44" s="4"/>
      <c r="J44" s="6">
        <f>IF(I43&gt;0,PRODUCT(1135,I43),"")</f>
      </c>
    </row>
    <row r="45" spans="1:10" ht="23" customHeight="1">
      <c r="A45" s="4"/>
      <c r="B45" s="4"/>
      <c r="C45" s="4"/>
      <c r="D45" s="7"/>
      <c r="E45" s="4"/>
      <c r="F45"/>
      <c r="G45" s="6" t="s">
        <v>115</v>
      </c>
      <c r="H45" s="6" t="s">
        <v>116</v>
      </c>
      <c r="I45" s="4"/>
      <c r="J45" s="6">
        <f>IF(I43&gt;0,PRODUCT(1135,I43),"")</f>
      </c>
    </row>
    <row r="46" spans="1:10" ht="23" customHeight="1">
      <c r="A46" s="4"/>
      <c r="B46" s="4"/>
      <c r="C46" s="4"/>
      <c r="D46" s="7"/>
      <c r="E46" s="4"/>
      <c r="F46"/>
      <c r="G46" s="6" t="s">
        <v>117</v>
      </c>
      <c r="H46" s="6" t="s">
        <v>118</v>
      </c>
      <c r="I46" s="4"/>
      <c r="J46" s="6">
        <f>IF(I43&gt;0,PRODUCT(1135,I43),"")</f>
      </c>
    </row>
    <row r="47" spans="1:10" ht="23" customHeight="1">
      <c r="A47" s="4" t="s">
        <v>119</v>
      </c>
      <c r="B47" s="4" t="s">
        <v>120</v>
      </c>
      <c r="C47" s="4"/>
      <c r="D47" s="5" t="s">
        <v>121</v>
      </c>
      <c r="E47" s="4"/>
      <c r="F47" t="s">
        <v>122</v>
      </c>
      <c r="G47" s="6" t="s">
        <v>123</v>
      </c>
      <c r="H47" s="6" t="s">
        <v>124</v>
      </c>
      <c r="I47" s="4"/>
      <c r="J47" s="6">
        <f>IF(I47&gt;0,PRODUCT(1070,I47),"")</f>
      </c>
    </row>
    <row r="48" spans="1:10" ht="23" customHeight="1">
      <c r="A48" s="4"/>
      <c r="B48" s="4"/>
      <c r="C48" s="4"/>
      <c r="D48" s="7"/>
      <c r="E48" s="4"/>
      <c r="F48"/>
      <c r="G48" s="6" t="s">
        <v>125</v>
      </c>
      <c r="H48" s="6" t="s">
        <v>126</v>
      </c>
      <c r="I48" s="4"/>
      <c r="J48" s="6">
        <f>IF(I47&gt;0,PRODUCT(1070,I47),"")</f>
      </c>
    </row>
    <row r="49" spans="1:10" ht="23" customHeight="1">
      <c r="A49" s="4"/>
      <c r="B49" s="4"/>
      <c r="C49" s="4"/>
      <c r="D49" s="7"/>
      <c r="E49" s="4"/>
      <c r="F49"/>
      <c r="G49" s="6" t="s">
        <v>127</v>
      </c>
      <c r="H49" s="6" t="s">
        <v>128</v>
      </c>
      <c r="I49" s="4"/>
      <c r="J49" s="6">
        <f>IF(I47&gt;0,PRODUCT(1070,I47),"")</f>
      </c>
    </row>
    <row r="50" spans="1:10" ht="23" customHeight="1">
      <c r="A50" s="4"/>
      <c r="B50" s="4"/>
      <c r="C50" s="4"/>
      <c r="D50" s="7"/>
      <c r="E50" s="4"/>
      <c r="F50"/>
      <c r="G50" s="6" t="s">
        <v>129</v>
      </c>
      <c r="H50" s="6" t="s">
        <v>130</v>
      </c>
      <c r="I50" s="4"/>
      <c r="J50" s="6">
        <f>IF(I47&gt;0,PRODUCT(1070,I47),"")</f>
      </c>
    </row>
    <row r="51" spans="1:10" s="1" customFormat="1" customHeight="1">
      <c r="A51" s="3" t="s">
        <v>131</v>
      </c>
      <c r="B51" s="3"/>
      <c r="C51" s="3"/>
      <c r="D51" s="3"/>
      <c r="E51" s="3"/>
      <c r="F51" s="3"/>
      <c r="G51" s="3"/>
      <c r="H51" s="3"/>
      <c r="I51" s="3"/>
      <c r="J51" s="3"/>
    </row>
    <row r="52" spans="1:10" customHeight="1">
      <c r="A52" s="4" t="s">
        <v>132</v>
      </c>
      <c r="B52" s="4" t="s">
        <v>133</v>
      </c>
      <c r="C52" s="4"/>
      <c r="D52" s="5" t="s">
        <v>134</v>
      </c>
      <c r="E52" s="4"/>
      <c r="F52"/>
      <c r="G52" s="6" t="s">
        <v>135</v>
      </c>
      <c r="H52" s="6" t="s">
        <v>136</v>
      </c>
      <c r="I52" s="4"/>
      <c r="J52" s="6">
        <f>IF(I52&gt;0,PRODUCT(1985,I52),"")</f>
      </c>
    </row>
    <row r="53" spans="1:10" customHeight="1">
      <c r="A53" s="4"/>
      <c r="B53" s="4"/>
      <c r="C53" s="4"/>
      <c r="D53" s="7"/>
      <c r="E53" s="4"/>
      <c r="F53"/>
      <c r="G53" s="6" t="s">
        <v>137</v>
      </c>
      <c r="H53" s="6" t="s">
        <v>138</v>
      </c>
      <c r="I53" s="4"/>
      <c r="J53" s="6">
        <f>IF(I52&gt;0,PRODUCT(690,I52),"")</f>
      </c>
    </row>
    <row r="54" spans="1:10" customHeight="1">
      <c r="A54" s="4"/>
      <c r="B54" s="4"/>
      <c r="C54" s="4"/>
      <c r="D54" s="7"/>
      <c r="E54" s="4"/>
      <c r="F54"/>
      <c r="G54" s="6" t="s">
        <v>139</v>
      </c>
      <c r="H54" s="6" t="s">
        <v>140</v>
      </c>
      <c r="I54" s="4"/>
      <c r="J54" s="6">
        <f>IF(I52&gt;0,PRODUCT(690,I52),"")</f>
      </c>
    </row>
    <row r="55" spans="1:10" customHeight="1">
      <c r="A55" s="4"/>
      <c r="B55" s="4"/>
      <c r="C55" s="4"/>
      <c r="D55" s="7"/>
      <c r="E55" s="4"/>
      <c r="F55"/>
      <c r="G55" s="6" t="s">
        <v>141</v>
      </c>
      <c r="H55" s="6" t="s">
        <v>142</v>
      </c>
      <c r="I55" s="4"/>
      <c r="J55" s="6">
        <f>IF(I52&gt;0,PRODUCT(690,I52),"")</f>
      </c>
    </row>
    <row r="56" spans="1:10" customHeight="1">
      <c r="A56" s="4"/>
      <c r="B56" s="4"/>
      <c r="C56" s="4"/>
      <c r="D56" s="7"/>
      <c r="E56" s="4"/>
      <c r="F56"/>
      <c r="G56" s="6" t="s">
        <v>143</v>
      </c>
      <c r="H56" s="6" t="s">
        <v>144</v>
      </c>
      <c r="I56" s="4"/>
      <c r="J56" s="6">
        <f>IF(I52&gt;0,PRODUCT(1205,I52),"")</f>
      </c>
    </row>
    <row r="57" spans="1:10" ht="18" customHeight="1">
      <c r="A57" s="4" t="s">
        <v>145</v>
      </c>
      <c r="B57" s="4" t="s">
        <v>146</v>
      </c>
      <c r="C57" s="4"/>
      <c r="D57" s="5" t="s">
        <v>147</v>
      </c>
      <c r="E57" s="4"/>
      <c r="F57" t="s">
        <v>148</v>
      </c>
      <c r="G57" s="6" t="s">
        <v>149</v>
      </c>
      <c r="H57" s="6" t="s">
        <v>150</v>
      </c>
      <c r="I57" s="4"/>
      <c r="J57" s="6">
        <f>IF(I57&gt;0,PRODUCT(1745,I57),"")</f>
      </c>
    </row>
    <row r="58" spans="1:10" ht="18" customHeight="1">
      <c r="A58" s="4"/>
      <c r="B58" s="4"/>
      <c r="C58" s="4"/>
      <c r="D58" s="7"/>
      <c r="E58" s="4"/>
      <c r="F58"/>
      <c r="G58" s="6" t="s">
        <v>151</v>
      </c>
      <c r="H58" s="6" t="s">
        <v>152</v>
      </c>
      <c r="I58" s="4"/>
      <c r="J58" s="6">
        <f>IF(I57&gt;0,PRODUCT(565,I57),"")</f>
      </c>
    </row>
    <row r="59" spans="1:10" ht="18" customHeight="1">
      <c r="A59" s="4"/>
      <c r="B59" s="4"/>
      <c r="C59" s="4"/>
      <c r="D59" s="7"/>
      <c r="E59" s="4"/>
      <c r="F59"/>
      <c r="G59" s="6" t="s">
        <v>153</v>
      </c>
      <c r="H59" s="6" t="s">
        <v>154</v>
      </c>
      <c r="I59" s="4"/>
      <c r="J59" s="6">
        <f>IF(I57&gt;0,PRODUCT(565,I57),"")</f>
      </c>
    </row>
    <row r="60" spans="1:10" ht="18" customHeight="1">
      <c r="A60" s="4"/>
      <c r="B60" s="4"/>
      <c r="C60" s="4"/>
      <c r="D60" s="7"/>
      <c r="E60" s="4"/>
      <c r="F60"/>
      <c r="G60" s="6" t="s">
        <v>155</v>
      </c>
      <c r="H60" s="6" t="s">
        <v>156</v>
      </c>
      <c r="I60" s="4"/>
      <c r="J60" s="6">
        <f>IF(I57&gt;0,PRODUCT(955,I57),"")</f>
      </c>
    </row>
    <row r="61" spans="1:10" ht="19" customHeight="1">
      <c r="A61" s="4"/>
      <c r="B61" s="4"/>
      <c r="C61" s="4"/>
      <c r="D61" s="7"/>
      <c r="E61" s="4"/>
      <c r="F61"/>
      <c r="G61" s="6" t="s">
        <v>157</v>
      </c>
      <c r="H61" s="6" t="s">
        <v>158</v>
      </c>
      <c r="I61" s="4"/>
      <c r="J61" s="6">
        <f>IF(I57&gt;0,PRODUCT(565,I57),"")</f>
      </c>
    </row>
    <row r="62" spans="1:10" ht="18" customHeight="1">
      <c r="A62" s="4" t="s">
        <v>159</v>
      </c>
      <c r="B62" s="4" t="s">
        <v>160</v>
      </c>
      <c r="C62" s="4"/>
      <c r="D62" s="5" t="s">
        <v>161</v>
      </c>
      <c r="E62" s="4"/>
      <c r="F62"/>
      <c r="G62" s="6" t="s">
        <v>162</v>
      </c>
      <c r="H62" s="6" t="s">
        <v>163</v>
      </c>
      <c r="I62" s="4"/>
      <c r="J62" s="6">
        <f>IF(I62&gt;0,PRODUCT(1590,I62),"")</f>
      </c>
    </row>
    <row r="63" spans="1:10" ht="18" customHeight="1">
      <c r="A63" s="4"/>
      <c r="B63" s="4"/>
      <c r="C63" s="4"/>
      <c r="D63" s="7"/>
      <c r="E63" s="4"/>
      <c r="F63"/>
      <c r="G63" s="6" t="s">
        <v>164</v>
      </c>
      <c r="H63" s="6" t="s">
        <v>165</v>
      </c>
      <c r="I63" s="4"/>
      <c r="J63" s="6">
        <f>IF(I62&gt;0,PRODUCT(570,I62),"")</f>
      </c>
    </row>
    <row r="64" spans="1:10" ht="18" customHeight="1">
      <c r="A64" s="4"/>
      <c r="B64" s="4"/>
      <c r="C64" s="4"/>
      <c r="D64" s="7"/>
      <c r="E64" s="4"/>
      <c r="F64"/>
      <c r="G64" s="6" t="s">
        <v>166</v>
      </c>
      <c r="H64" s="6" t="s">
        <v>167</v>
      </c>
      <c r="I64" s="4"/>
      <c r="J64" s="6">
        <f>IF(I62&gt;0,PRODUCT(570,I62),"")</f>
      </c>
    </row>
    <row r="65" spans="1:10" ht="18" customHeight="1">
      <c r="A65" s="4"/>
      <c r="B65" s="4"/>
      <c r="C65" s="4"/>
      <c r="D65" s="7"/>
      <c r="E65" s="4"/>
      <c r="F65"/>
      <c r="G65" s="6" t="s">
        <v>168</v>
      </c>
      <c r="H65" s="6" t="s">
        <v>169</v>
      </c>
      <c r="I65" s="4"/>
      <c r="J65" s="6">
        <f>IF(I62&gt;0,PRODUCT(870,I62),"")</f>
      </c>
    </row>
    <row r="66" spans="1:10" ht="19" customHeight="1">
      <c r="A66" s="4"/>
      <c r="B66" s="4"/>
      <c r="C66" s="4"/>
      <c r="D66" s="7"/>
      <c r="E66" s="4"/>
      <c r="F66"/>
      <c r="G66" s="6" t="s">
        <v>170</v>
      </c>
      <c r="H66" s="6" t="s">
        <v>171</v>
      </c>
      <c r="I66" s="4"/>
      <c r="J66" s="6">
        <f>IF(I62&gt;0,PRODUCT(570,I62),"")</f>
      </c>
    </row>
    <row r="67" spans="1:10" ht="18" customHeight="1">
      <c r="A67" s="4" t="s">
        <v>172</v>
      </c>
      <c r="B67" s="4" t="s">
        <v>173</v>
      </c>
      <c r="C67" s="4"/>
      <c r="D67" s="5" t="s">
        <v>174</v>
      </c>
      <c r="E67" s="4"/>
      <c r="F67" t="s">
        <v>175</v>
      </c>
      <c r="G67" s="6" t="s">
        <v>176</v>
      </c>
      <c r="H67" s="6" t="s">
        <v>177</v>
      </c>
      <c r="I67" s="4"/>
      <c r="J67" s="6">
        <f>IF(I67&gt;0,PRODUCT(1645,I67),"")</f>
      </c>
    </row>
    <row r="68" spans="1:10" ht="18" customHeight="1">
      <c r="A68" s="4"/>
      <c r="B68" s="4"/>
      <c r="C68" s="4"/>
      <c r="D68" s="7"/>
      <c r="E68" s="4"/>
      <c r="F68"/>
      <c r="G68" s="6" t="s">
        <v>178</v>
      </c>
      <c r="H68" s="6" t="s">
        <v>179</v>
      </c>
      <c r="I68" s="4"/>
      <c r="J68" s="6">
        <f>IF(I67&gt;0,PRODUCT(590,I67),"")</f>
      </c>
    </row>
    <row r="69" spans="1:10" ht="18" customHeight="1">
      <c r="A69" s="4"/>
      <c r="B69" s="4"/>
      <c r="C69" s="4"/>
      <c r="D69" s="7"/>
      <c r="E69" s="4"/>
      <c r="F69"/>
      <c r="G69" s="6" t="s">
        <v>180</v>
      </c>
      <c r="H69" s="6" t="s">
        <v>181</v>
      </c>
      <c r="I69" s="4"/>
      <c r="J69" s="6">
        <f>IF(I67&gt;0,PRODUCT(590,I67),"")</f>
      </c>
    </row>
    <row r="70" spans="1:10" ht="18" customHeight="1">
      <c r="A70" s="4"/>
      <c r="B70" s="4"/>
      <c r="C70" s="4"/>
      <c r="D70" s="7"/>
      <c r="E70" s="4"/>
      <c r="F70"/>
      <c r="G70" s="6" t="s">
        <v>182</v>
      </c>
      <c r="H70" s="6" t="s">
        <v>183</v>
      </c>
      <c r="I70" s="4"/>
      <c r="J70" s="6">
        <f>IF(I67&gt;0,PRODUCT(590,I67),"")</f>
      </c>
    </row>
    <row r="71" spans="1:10" ht="19" customHeight="1">
      <c r="A71" s="4"/>
      <c r="B71" s="4"/>
      <c r="C71" s="4"/>
      <c r="D71" s="7"/>
      <c r="E71" s="4"/>
      <c r="F71"/>
      <c r="G71" s="6" t="s">
        <v>184</v>
      </c>
      <c r="H71" s="6" t="s">
        <v>185</v>
      </c>
      <c r="I71" s="4"/>
      <c r="J71" s="6">
        <f>IF(I67&gt;0,PRODUCT(900,I67),"")</f>
      </c>
    </row>
    <row r="72" spans="1:10" s="1" customFormat="1" customHeight="1">
      <c r="A72" s="3" t="s">
        <v>186</v>
      </c>
      <c r="B72" s="3"/>
      <c r="C72" s="3"/>
      <c r="D72" s="3"/>
      <c r="E72" s="3"/>
      <c r="F72" s="3"/>
      <c r="G72" s="3"/>
      <c r="H72" s="3"/>
      <c r="I72" s="3"/>
      <c r="J72" s="3"/>
    </row>
    <row r="73" spans="1:10" ht="15.5" customHeight="1">
      <c r="A73" s="4" t="s">
        <v>187</v>
      </c>
      <c r="B73" s="4" t="s">
        <v>188</v>
      </c>
      <c r="C73" s="4"/>
      <c r="D73" s="5" t="s">
        <v>189</v>
      </c>
      <c r="E73" s="4"/>
      <c r="F73" t="s">
        <v>190</v>
      </c>
      <c r="G73" s="6" t="s">
        <v>191</v>
      </c>
      <c r="H73" s="6" t="s">
        <v>192</v>
      </c>
      <c r="I73" s="4"/>
      <c r="J73" s="6">
        <f>IF(I73&gt;0,PRODUCT(1030,I73),"")</f>
      </c>
    </row>
    <row r="74" spans="1:10" ht="15.5" customHeight="1">
      <c r="A74" s="4"/>
      <c r="B74" s="4"/>
      <c r="C74" s="4"/>
      <c r="D74" s="7"/>
      <c r="E74" s="4"/>
      <c r="F74"/>
      <c r="G74" s="6" t="s">
        <v>193</v>
      </c>
      <c r="H74" s="6" t="s">
        <v>194</v>
      </c>
      <c r="I74" s="4"/>
      <c r="J74" s="6">
        <f>IF(I73&gt;0,PRODUCT(1030,I73),"")</f>
      </c>
    </row>
    <row r="75" spans="1:10" ht="15.5" customHeight="1">
      <c r="A75" s="4"/>
      <c r="B75" s="4"/>
      <c r="C75" s="4"/>
      <c r="D75" s="7"/>
      <c r="E75" s="4"/>
      <c r="F75"/>
      <c r="G75" s="6" t="s">
        <v>195</v>
      </c>
      <c r="H75" s="6" t="s">
        <v>196</v>
      </c>
      <c r="I75" s="4"/>
      <c r="J75" s="6">
        <f>IF(I73&gt;0,PRODUCT(1030,I73),"")</f>
      </c>
    </row>
    <row r="76" spans="1:10" ht="15.5" customHeight="1">
      <c r="A76" s="4"/>
      <c r="B76" s="4"/>
      <c r="C76" s="4"/>
      <c r="D76" s="7"/>
      <c r="E76" s="4"/>
      <c r="F76"/>
      <c r="G76" s="6" t="s">
        <v>197</v>
      </c>
      <c r="H76" s="6" t="s">
        <v>198</v>
      </c>
      <c r="I76" s="4"/>
      <c r="J76" s="6">
        <f>IF(I73&gt;0,PRODUCT(1030,I73),"")</f>
      </c>
    </row>
    <row r="77" spans="1:10" ht="35.5" customHeight="1">
      <c r="A77" s="4" t="s">
        <v>199</v>
      </c>
      <c r="B77" s="4" t="s">
        <v>200</v>
      </c>
      <c r="C77" s="4"/>
      <c r="D77" s="5" t="s">
        <v>201</v>
      </c>
      <c r="E77" s="4" t="s">
        <v>202</v>
      </c>
      <c r="F77"/>
      <c r="G77" s="6" t="s">
        <v>203</v>
      </c>
      <c r="H77" s="6" t="s">
        <v>204</v>
      </c>
      <c r="I77" s="4"/>
      <c r="J77" s="6">
        <f>IF(I77&gt;0,PRODUCT(740,I77),"")</f>
      </c>
    </row>
    <row r="78" spans="1:10" ht="35.7" customHeight="1">
      <c r="A78" s="4"/>
      <c r="B78" s="4"/>
      <c r="C78" s="4"/>
      <c r="D78" s="7"/>
      <c r="E78" s="4"/>
      <c r="F78"/>
      <c r="G78" s="6" t="s">
        <v>205</v>
      </c>
      <c r="H78" s="6" t="s">
        <v>206</v>
      </c>
      <c r="I78" s="4"/>
      <c r="J78" s="6">
        <f>IF(I77&gt;0,PRODUCT(3055,I77),"")</f>
      </c>
    </row>
    <row r="79" spans="1:10" ht="30.5" customHeight="1">
      <c r="A79" s="4" t="s">
        <v>207</v>
      </c>
      <c r="B79" s="4" t="s">
        <v>208</v>
      </c>
      <c r="C79" s="4"/>
      <c r="D79" s="5" t="s">
        <v>209</v>
      </c>
      <c r="E79" s="4"/>
      <c r="F79"/>
      <c r="G79" s="6" t="s">
        <v>210</v>
      </c>
      <c r="H79" s="6" t="s">
        <v>211</v>
      </c>
      <c r="I79" s="4"/>
      <c r="J79" s="6">
        <f>IF(I79&gt;0,PRODUCT(850,I79),"")</f>
      </c>
    </row>
    <row r="80" spans="1:10" ht="30.5" customHeight="1">
      <c r="A80" s="4"/>
      <c r="B80" s="4"/>
      <c r="C80" s="4"/>
      <c r="D80" s="7"/>
      <c r="E80" s="4"/>
      <c r="F80"/>
      <c r="G80" s="6" t="s">
        <v>212</v>
      </c>
      <c r="H80" s="6" t="s">
        <v>213</v>
      </c>
      <c r="I80" s="4"/>
      <c r="J80" s="6">
        <f>IF(I79&gt;0,PRODUCT(850,I79),"")</f>
      </c>
    </row>
    <row r="81" spans="1:10" ht="30.5" customHeight="1">
      <c r="A81" s="4"/>
      <c r="B81" s="4"/>
      <c r="C81" s="4"/>
      <c r="D81" s="7"/>
      <c r="E81" s="4"/>
      <c r="F81"/>
      <c r="G81" s="6" t="s">
        <v>214</v>
      </c>
      <c r="H81" s="6" t="s">
        <v>215</v>
      </c>
      <c r="I81" s="4"/>
      <c r="J81" s="6">
        <f>IF(I79&gt;0,PRODUCT(850,I79),"")</f>
      </c>
    </row>
    <row r="82" spans="1:10" ht="30.5" customHeight="1">
      <c r="A82" s="4" t="s">
        <v>216</v>
      </c>
      <c r="B82" s="4" t="s">
        <v>217</v>
      </c>
      <c r="C82" s="4"/>
      <c r="D82" s="5" t="s">
        <v>218</v>
      </c>
      <c r="E82" s="4"/>
      <c r="F82" t="s">
        <v>219</v>
      </c>
      <c r="G82" s="6" t="s">
        <v>220</v>
      </c>
      <c r="H82" s="6" t="s">
        <v>221</v>
      </c>
      <c r="I82" s="4"/>
      <c r="J82" s="6">
        <f>IF(I82&gt;0,PRODUCT(835,I82),"")</f>
      </c>
    </row>
    <row r="83" spans="1:10" ht="30.5" customHeight="1">
      <c r="A83" s="4"/>
      <c r="B83" s="4"/>
      <c r="C83" s="4"/>
      <c r="D83" s="7"/>
      <c r="E83" s="4"/>
      <c r="F83"/>
      <c r="G83" s="6" t="s">
        <v>222</v>
      </c>
      <c r="H83" s="6" t="s">
        <v>223</v>
      </c>
      <c r="I83" s="4"/>
      <c r="J83" s="6">
        <f>IF(I82&gt;0,PRODUCT(835,I82),"")</f>
      </c>
    </row>
    <row r="84" spans="1:10" ht="30.5" customHeight="1">
      <c r="A84" s="4"/>
      <c r="B84" s="4"/>
      <c r="C84" s="4"/>
      <c r="D84" s="7"/>
      <c r="E84" s="4"/>
      <c r="F84"/>
      <c r="G84" s="6" t="s">
        <v>224</v>
      </c>
      <c r="H84" s="6" t="s">
        <v>225</v>
      </c>
      <c r="I84" s="4"/>
      <c r="J84" s="6">
        <f>IF(I82&gt;0,PRODUCT(835,I82),"")</f>
      </c>
    </row>
    <row r="85" spans="1:10" ht="30.5" customHeight="1">
      <c r="A85" s="4" t="s">
        <v>226</v>
      </c>
      <c r="B85" s="4" t="s">
        <v>227</v>
      </c>
      <c r="C85" s="4"/>
      <c r="D85" s="5" t="s">
        <v>228</v>
      </c>
      <c r="E85" s="4"/>
      <c r="F85" t="s">
        <v>229</v>
      </c>
      <c r="G85" s="6" t="s">
        <v>230</v>
      </c>
      <c r="H85" s="6" t="s">
        <v>231</v>
      </c>
      <c r="I85" s="4"/>
      <c r="J85" s="6">
        <f>IF(I85&gt;0,PRODUCT(825,I85),"")</f>
      </c>
    </row>
    <row r="86" spans="1:10" ht="30.5" customHeight="1">
      <c r="A86" s="4"/>
      <c r="B86" s="4"/>
      <c r="C86" s="4"/>
      <c r="D86" s="7"/>
      <c r="E86" s="4"/>
      <c r="F86"/>
      <c r="G86" s="6" t="s">
        <v>232</v>
      </c>
      <c r="H86" s="6" t="s">
        <v>233</v>
      </c>
      <c r="I86" s="4"/>
      <c r="J86" s="6">
        <f>IF(I85&gt;0,PRODUCT(825,I85),"")</f>
      </c>
    </row>
    <row r="87" spans="1:10" ht="30.5" customHeight="1">
      <c r="A87" s="4"/>
      <c r="B87" s="4"/>
      <c r="C87" s="4"/>
      <c r="D87" s="7"/>
      <c r="E87" s="4"/>
      <c r="F87"/>
      <c r="G87" s="6" t="s">
        <v>234</v>
      </c>
      <c r="H87" s="6" t="s">
        <v>235</v>
      </c>
      <c r="I87" s="4"/>
      <c r="J87" s="6">
        <f>IF(I85&gt;0,PRODUCT(825,I85),"")</f>
      </c>
    </row>
    <row r="88" spans="1:10" s="1" customFormat="1" customHeight="1">
      <c r="A88" s="3" t="s">
        <v>236</v>
      </c>
      <c r="B88" s="3"/>
      <c r="C88" s="3"/>
      <c r="D88" s="3"/>
      <c r="E88" s="3"/>
      <c r="F88" s="3"/>
      <c r="G88" s="3"/>
      <c r="H88" s="3"/>
      <c r="I88" s="3"/>
      <c r="J88" s="3"/>
    </row>
    <row r="89" spans="1:10" s="1" customFormat="1" customHeight="1">
      <c r="A89" s="3" t="s">
        <v>237</v>
      </c>
      <c r="B89" s="3"/>
      <c r="C89" s="3"/>
      <c r="D89" s="3"/>
      <c r="E89" s="3"/>
      <c r="F89" s="3"/>
      <c r="G89" s="3"/>
      <c r="H89" s="3"/>
      <c r="I89" s="3"/>
      <c r="J89" s="3"/>
    </row>
    <row r="90" spans="1:10" ht="23" customHeight="1">
      <c r="A90" s="4" t="s">
        <v>238</v>
      </c>
      <c r="B90" s="4" t="s">
        <v>239</v>
      </c>
      <c r="C90" s="4"/>
      <c r="D90" s="5" t="s">
        <v>240</v>
      </c>
      <c r="E90" s="4"/>
      <c r="F90" t="s">
        <v>241</v>
      </c>
      <c r="G90" s="6" t="s">
        <v>242</v>
      </c>
      <c r="H90" s="6" t="s">
        <v>243</v>
      </c>
      <c r="I90" s="4"/>
      <c r="J90" s="6">
        <f>IF(I90&gt;0,PRODUCT(1100,I90),"")</f>
      </c>
    </row>
    <row r="91" spans="1:10" ht="23" customHeight="1">
      <c r="A91" s="4"/>
      <c r="B91" s="4"/>
      <c r="C91" s="4"/>
      <c r="D91" s="7"/>
      <c r="E91" s="4"/>
      <c r="F91"/>
      <c r="G91" s="6" t="s">
        <v>244</v>
      </c>
      <c r="H91" s="6" t="s">
        <v>245</v>
      </c>
      <c r="I91" s="4"/>
      <c r="J91" s="6">
        <f>IF(I90&gt;0,PRODUCT(1100,I90),"")</f>
      </c>
    </row>
    <row r="92" spans="1:10" ht="23" customHeight="1">
      <c r="A92" s="4"/>
      <c r="B92" s="4"/>
      <c r="C92" s="4"/>
      <c r="D92" s="7"/>
      <c r="E92" s="4"/>
      <c r="F92"/>
      <c r="G92" s="6" t="s">
        <v>246</v>
      </c>
      <c r="H92" s="6" t="s">
        <v>247</v>
      </c>
      <c r="I92" s="4"/>
      <c r="J92" s="6">
        <f>IF(I90&gt;0,PRODUCT(4930,I90),"")</f>
      </c>
    </row>
    <row r="93" spans="1:10" s="1" customFormat="1" customHeight="1">
      <c r="A93" s="3" t="s">
        <v>248</v>
      </c>
      <c r="B93" s="3"/>
      <c r="C93" s="3"/>
      <c r="D93" s="3"/>
      <c r="E93" s="3"/>
      <c r="F93" s="3"/>
      <c r="G93" s="3"/>
      <c r="H93" s="3"/>
      <c r="I93" s="3"/>
      <c r="J93" s="3"/>
    </row>
    <row r="94" spans="1:10" ht="61" customHeight="1">
      <c r="A94" s="4" t="s">
        <v>249</v>
      </c>
      <c r="B94" s="4" t="s">
        <v>250</v>
      </c>
      <c r="C94" s="4"/>
      <c r="D94" s="5" t="s">
        <v>251</v>
      </c>
      <c r="E94" s="4"/>
      <c r="F94"/>
      <c r="G94" s="6" t="s">
        <v>252</v>
      </c>
      <c r="H94" s="6"/>
      <c r="I94" s="4"/>
      <c r="J94" s="6"/>
    </row>
    <row r="95" spans="1:10" ht="53.2" customHeight="1">
      <c r="A95" s="4" t="s">
        <v>253</v>
      </c>
      <c r="B95" s="4" t="s">
        <v>254</v>
      </c>
      <c r="C95" s="4"/>
      <c r="D95" s="5" t="s">
        <v>255</v>
      </c>
      <c r="E95" s="4"/>
      <c r="F95" t="s">
        <v>256</v>
      </c>
      <c r="G95" s="6"/>
      <c r="H95" s="6"/>
      <c r="I95" s="4"/>
      <c r="J95" s="6"/>
    </row>
    <row r="96" spans="1:10" s="1" customFormat="1" customHeight="1">
      <c r="A96" s="3" t="s">
        <v>257</v>
      </c>
      <c r="B96" s="3"/>
      <c r="C96" s="3"/>
      <c r="D96" s="3"/>
      <c r="E96" s="3"/>
      <c r="F96" s="3"/>
      <c r="G96" s="3"/>
      <c r="H96" s="3"/>
      <c r="I96" s="3"/>
      <c r="J96" s="3"/>
    </row>
    <row r="97" spans="1:10" ht="68.8" customHeight="1">
      <c r="A97" s="4" t="s">
        <v>258</v>
      </c>
      <c r="B97" s="4" t="s">
        <v>259</v>
      </c>
      <c r="C97" s="4"/>
      <c r="D97" s="5" t="s">
        <v>260</v>
      </c>
      <c r="E97" s="4"/>
      <c r="F97" t="s">
        <v>261</v>
      </c>
      <c r="G97" s="6"/>
      <c r="H97" s="6"/>
      <c r="I97" s="4"/>
      <c r="J97" s="6"/>
    </row>
    <row r="98" spans="1:10" ht="45.5" customHeight="1">
      <c r="A98" s="4" t="s">
        <v>262</v>
      </c>
      <c r="B98" s="4" t="s">
        <v>263</v>
      </c>
      <c r="C98" s="4"/>
      <c r="D98" s="5" t="s">
        <v>264</v>
      </c>
      <c r="E98" s="4"/>
      <c r="F98"/>
      <c r="G98" s="6" t="s">
        <v>265</v>
      </c>
      <c r="H98" s="6" t="s">
        <v>266</v>
      </c>
      <c r="I98" s="4"/>
      <c r="J98" s="6">
        <f>IF(I98&gt;0,PRODUCT(1195,I98),"")</f>
      </c>
    </row>
    <row r="99" spans="1:10" ht="45.5" customHeight="1">
      <c r="A99" s="4"/>
      <c r="B99" s="4"/>
      <c r="C99" s="4"/>
      <c r="D99" s="7"/>
      <c r="E99" s="4"/>
      <c r="F99"/>
      <c r="G99" s="6" t="s">
        <v>267</v>
      </c>
      <c r="H99" s="6"/>
      <c r="I99" s="4"/>
      <c r="J99" s="6"/>
    </row>
    <row r="100" spans="1:10" ht="68.2" customHeight="1">
      <c r="A100" s="4" t="s">
        <v>268</v>
      </c>
      <c r="B100" s="4" t="s">
        <v>269</v>
      </c>
      <c r="C100" s="4"/>
      <c r="D100" s="5" t="s">
        <v>270</v>
      </c>
      <c r="E100" s="4"/>
      <c r="F100"/>
      <c r="G100" s="6" t="s">
        <v>271</v>
      </c>
      <c r="H100" s="6"/>
      <c r="I100" s="4"/>
      <c r="J100" s="6"/>
    </row>
    <row r="101" spans="1:10" ht="23" customHeight="1">
      <c r="A101" s="4" t="s">
        <v>272</v>
      </c>
      <c r="B101" s="4" t="s">
        <v>273</v>
      </c>
      <c r="C101" s="4"/>
      <c r="D101" s="5" t="s">
        <v>274</v>
      </c>
      <c r="E101" s="4"/>
      <c r="F101" t="s">
        <v>275</v>
      </c>
      <c r="G101" s="6" t="s">
        <v>276</v>
      </c>
      <c r="H101" s="6"/>
      <c r="I101" s="4"/>
      <c r="J101" s="6"/>
    </row>
    <row r="102" spans="1:10" ht="23" customHeight="1">
      <c r="A102" s="4"/>
      <c r="B102" s="4"/>
      <c r="C102" s="4"/>
      <c r="D102" s="7"/>
      <c r="E102" s="4"/>
      <c r="F102"/>
      <c r="G102" s="6" t="s">
        <v>277</v>
      </c>
      <c r="H102" s="6" t="s">
        <v>278</v>
      </c>
      <c r="I102" s="4"/>
      <c r="J102" s="6">
        <f>IF(I101&gt;0,PRODUCT(1020,I101),"")</f>
      </c>
    </row>
    <row r="103" spans="1:10" ht="23" customHeight="1">
      <c r="A103" s="4"/>
      <c r="B103" s="4"/>
      <c r="C103" s="4"/>
      <c r="D103" s="7"/>
      <c r="E103" s="4"/>
      <c r="F103"/>
      <c r="G103" s="6" t="s">
        <v>279</v>
      </c>
      <c r="H103" s="6" t="s">
        <v>280</v>
      </c>
      <c r="I103" s="4"/>
      <c r="J103" s="6">
        <f>IF(I101&gt;0,PRODUCT(4620,I101),"")</f>
      </c>
    </row>
    <row r="104" spans="1:10" s="1" customFormat="1" customHeight="1">
      <c r="A104" s="3" t="s">
        <v>281</v>
      </c>
      <c r="B104" s="3"/>
      <c r="C104" s="3"/>
      <c r="D104" s="3"/>
      <c r="E104" s="3"/>
      <c r="F104" s="3"/>
      <c r="G104" s="3"/>
      <c r="H104" s="3"/>
      <c r="I104" s="3"/>
      <c r="J104" s="3"/>
    </row>
    <row r="105" spans="1:10" ht="91" customHeight="1">
      <c r="A105" s="4" t="s">
        <v>282</v>
      </c>
      <c r="B105" s="4" t="s">
        <v>283</v>
      </c>
      <c r="C105" s="4"/>
      <c r="D105" s="5" t="s">
        <v>284</v>
      </c>
      <c r="E105" s="4"/>
      <c r="F105"/>
      <c r="G105" s="6" t="s">
        <v>285</v>
      </c>
      <c r="H105" s="6"/>
      <c r="I105" s="4"/>
      <c r="J105" s="6"/>
    </row>
    <row r="106" spans="1:10" ht="45.5" customHeight="1">
      <c r="A106" s="4" t="s">
        <v>286</v>
      </c>
      <c r="B106" s="4" t="s">
        <v>287</v>
      </c>
      <c r="C106" s="4"/>
      <c r="D106" s="5" t="s">
        <v>288</v>
      </c>
      <c r="E106" s="4"/>
      <c r="F106"/>
      <c r="G106" s="6" t="s">
        <v>289</v>
      </c>
      <c r="H106" s="6" t="s">
        <v>290</v>
      </c>
      <c r="I106" s="4"/>
      <c r="J106" s="6">
        <f>IF(I106&gt;0,PRODUCT(1275,I106),"")</f>
      </c>
    </row>
    <row r="107" spans="1:10" ht="45.5" customHeight="1">
      <c r="A107" s="4"/>
      <c r="B107" s="4"/>
      <c r="C107" s="4"/>
      <c r="D107" s="7"/>
      <c r="E107" s="4"/>
      <c r="F107"/>
      <c r="G107" s="6" t="s">
        <v>291</v>
      </c>
      <c r="H107" s="6"/>
      <c r="I107" s="4"/>
      <c r="J107" s="6"/>
    </row>
    <row r="108" spans="1:10" ht="78.4" customHeight="1">
      <c r="A108" s="4" t="s">
        <v>292</v>
      </c>
      <c r="B108" s="4" t="s">
        <v>293</v>
      </c>
      <c r="C108" s="4"/>
      <c r="D108" s="5" t="s">
        <v>294</v>
      </c>
      <c r="E108" s="4"/>
      <c r="F108"/>
      <c r="G108" s="6" t="s">
        <v>295</v>
      </c>
      <c r="H108" s="6"/>
      <c r="I108" s="4"/>
      <c r="J108" s="6"/>
    </row>
    <row r="109" spans="1:10" ht="18.5" customHeight="1">
      <c r="A109" s="4" t="s">
        <v>296</v>
      </c>
      <c r="B109" s="4" t="s">
        <v>297</v>
      </c>
      <c r="C109" s="4"/>
      <c r="D109" s="5" t="s">
        <v>298</v>
      </c>
      <c r="E109" s="4"/>
      <c r="F109" t="s">
        <v>299</v>
      </c>
      <c r="G109" s="6" t="s">
        <v>300</v>
      </c>
      <c r="H109" s="6"/>
      <c r="I109" s="4"/>
      <c r="J109" s="6"/>
    </row>
    <row r="110" spans="1:10" ht="18.5" customHeight="1">
      <c r="A110" s="4"/>
      <c r="B110" s="4"/>
      <c r="C110" s="4"/>
      <c r="D110" s="7"/>
      <c r="E110" s="4"/>
      <c r="F110"/>
      <c r="G110" s="6" t="s">
        <v>301</v>
      </c>
      <c r="H110" s="6" t="s">
        <v>302</v>
      </c>
      <c r="I110" s="4"/>
      <c r="J110" s="6">
        <f>IF(I109&gt;0,PRODUCT(950,I109),"")</f>
      </c>
    </row>
    <row r="111" spans="1:10" ht="18.5" customHeight="1">
      <c r="A111" s="4"/>
      <c r="B111" s="4"/>
      <c r="C111" s="4"/>
      <c r="D111" s="7"/>
      <c r="E111" s="4"/>
      <c r="F111"/>
      <c r="G111" s="6" t="s">
        <v>303</v>
      </c>
      <c r="H111" s="6" t="s">
        <v>304</v>
      </c>
      <c r="I111" s="4"/>
      <c r="J111" s="6">
        <f>IF(I109&gt;0,PRODUCT(4255,I109),"")</f>
      </c>
    </row>
    <row r="112" spans="1:10" ht="55" customHeight="1">
      <c r="A112" s="4" t="s">
        <v>305</v>
      </c>
      <c r="B112" s="4" t="s">
        <v>306</v>
      </c>
      <c r="C112" s="4"/>
      <c r="D112" s="5" t="s">
        <v>307</v>
      </c>
      <c r="E112" s="4"/>
      <c r="F112" t="s">
        <v>308</v>
      </c>
      <c r="G112" s="6" t="s">
        <v>309</v>
      </c>
      <c r="H112" s="6"/>
      <c r="I112" s="4"/>
      <c r="J112" s="6"/>
    </row>
    <row r="113" spans="1:10" ht="23" customHeight="1">
      <c r="A113" s="4" t="s">
        <v>310</v>
      </c>
      <c r="B113" s="4" t="s">
        <v>311</v>
      </c>
      <c r="C113" s="4"/>
      <c r="D113" s="5" t="s">
        <v>312</v>
      </c>
      <c r="E113" s="4"/>
      <c r="F113"/>
      <c r="G113" s="6" t="s">
        <v>313</v>
      </c>
      <c r="H113" s="6" t="s">
        <v>314</v>
      </c>
      <c r="I113" s="4"/>
      <c r="J113" s="6">
        <f>IF(I113&gt;0,PRODUCT(1000,I113),"")</f>
      </c>
    </row>
    <row r="114" spans="1:10" ht="23" customHeight="1">
      <c r="A114" s="4"/>
      <c r="B114" s="4"/>
      <c r="C114" s="4"/>
      <c r="D114" s="7"/>
      <c r="E114" s="4"/>
      <c r="F114"/>
      <c r="G114" s="6" t="s">
        <v>315</v>
      </c>
      <c r="H114" s="6"/>
      <c r="I114" s="4"/>
      <c r="J114" s="6"/>
    </row>
    <row r="115" spans="1:10" ht="23" customHeight="1">
      <c r="A115" s="4"/>
      <c r="B115" s="4"/>
      <c r="C115" s="4"/>
      <c r="D115" s="7"/>
      <c r="E115" s="4"/>
      <c r="F115"/>
      <c r="G115" s="6" t="s">
        <v>316</v>
      </c>
      <c r="H115" s="6" t="s">
        <v>317</v>
      </c>
      <c r="I115" s="4"/>
      <c r="J115" s="6">
        <f>IF(I113&gt;0,PRODUCT(4490,I113),"")</f>
      </c>
    </row>
    <row r="116" spans="1:10" ht="91" customHeight="1">
      <c r="A116" s="4" t="s">
        <v>318</v>
      </c>
      <c r="B116" s="4" t="s">
        <v>319</v>
      </c>
      <c r="C116" s="4"/>
      <c r="D116" s="5" t="s">
        <v>320</v>
      </c>
      <c r="E116" s="4" t="s">
        <v>321</v>
      </c>
      <c r="F116"/>
      <c r="G116" s="6" t="s">
        <v>322</v>
      </c>
      <c r="H116" s="6"/>
      <c r="I116" s="4"/>
      <c r="J116" s="6"/>
    </row>
    <row r="117" spans="1:10" s="1" customFormat="1" customHeight="1">
      <c r="A117" s="3" t="s">
        <v>323</v>
      </c>
      <c r="B117" s="3"/>
      <c r="C117" s="3"/>
      <c r="D117" s="3"/>
      <c r="E117" s="3"/>
      <c r="F117" s="3"/>
      <c r="G117" s="3"/>
      <c r="H117" s="3"/>
      <c r="I117" s="3"/>
      <c r="J117" s="3"/>
    </row>
    <row r="118" spans="1:10" s="1" customFormat="1" customHeight="1">
      <c r="A118" s="3" t="s">
        <v>324</v>
      </c>
      <c r="B118" s="3"/>
      <c r="C118" s="3"/>
      <c r="D118" s="3"/>
      <c r="E118" s="3"/>
      <c r="F118" s="3"/>
      <c r="G118" s="3"/>
      <c r="H118" s="3"/>
      <c r="I118" s="3"/>
      <c r="J118" s="3"/>
    </row>
    <row r="119" spans="1:10" ht="91" customHeight="1">
      <c r="A119" s="4" t="s">
        <v>325</v>
      </c>
      <c r="B119" s="4"/>
      <c r="C119" s="4"/>
      <c r="D119" s="5" t="s">
        <v>326</v>
      </c>
      <c r="E119" s="4"/>
      <c r="F119"/>
      <c r="G119" s="6" t="s">
        <v>327</v>
      </c>
      <c r="H119" s="6"/>
      <c r="I119" s="4"/>
      <c r="J119" s="6"/>
    </row>
    <row r="120" spans="1:10" ht="91" customHeight="1">
      <c r="A120" s="4" t="s">
        <v>328</v>
      </c>
      <c r="B120" s="4"/>
      <c r="C120" s="4"/>
      <c r="D120" s="5" t="s">
        <v>329</v>
      </c>
      <c r="E120" s="4"/>
      <c r="F120"/>
      <c r="G120" s="6" t="s">
        <v>330</v>
      </c>
      <c r="H120" s="6"/>
      <c r="I120" s="4"/>
      <c r="J120" s="6"/>
    </row>
    <row r="121" spans="1:10" ht="91" customHeight="1">
      <c r="A121" s="4" t="s">
        <v>331</v>
      </c>
      <c r="B121" s="4"/>
      <c r="C121" s="4"/>
      <c r="D121" s="5" t="s">
        <v>332</v>
      </c>
      <c r="E121" s="4"/>
      <c r="F121" t="s">
        <v>333</v>
      </c>
      <c r="G121" s="6" t="s">
        <v>334</v>
      </c>
      <c r="H121" s="6"/>
      <c r="I121" s="4"/>
      <c r="J121" s="6"/>
    </row>
    <row r="122" spans="1:10" ht="91" customHeight="1">
      <c r="A122" s="4" t="s">
        <v>335</v>
      </c>
      <c r="B122" s="4"/>
      <c r="C122" s="4"/>
      <c r="D122" s="5" t="s">
        <v>336</v>
      </c>
      <c r="E122" s="4" t="s">
        <v>337</v>
      </c>
      <c r="F122" t="s">
        <v>338</v>
      </c>
      <c r="G122" s="6"/>
      <c r="H122" s="6"/>
      <c r="I122" s="4"/>
      <c r="J122" s="6"/>
    </row>
    <row r="123" spans="1:10" ht="91" customHeight="1">
      <c r="A123" s="4" t="s">
        <v>339</v>
      </c>
      <c r="B123" s="4"/>
      <c r="C123" s="4"/>
      <c r="D123" s="5" t="s">
        <v>340</v>
      </c>
      <c r="E123" s="4"/>
      <c r="F123" t="s">
        <v>341</v>
      </c>
      <c r="G123" s="6" t="s">
        <v>342</v>
      </c>
      <c r="H123" s="6"/>
      <c r="I123" s="4"/>
      <c r="J123" s="6"/>
    </row>
    <row r="124" spans="1:10" ht="30.5" customHeight="1">
      <c r="A124" s="4" t="s">
        <v>343</v>
      </c>
      <c r="B124" s="4" t="s">
        <v>344</v>
      </c>
      <c r="C124" s="4"/>
      <c r="D124" s="5" t="s">
        <v>345</v>
      </c>
      <c r="E124" s="4" t="s">
        <v>346</v>
      </c>
      <c r="F124" t="s">
        <v>347</v>
      </c>
      <c r="G124" s="6" t="s">
        <v>348</v>
      </c>
      <c r="H124" s="6" t="s">
        <v>349</v>
      </c>
      <c r="I124" s="4"/>
      <c r="J124" s="6">
        <f>IF(I124&gt;0,PRODUCT(775,I124),"")</f>
      </c>
    </row>
    <row r="125" spans="1:10" ht="30.5" customHeight="1">
      <c r="A125" s="4"/>
      <c r="B125" s="4"/>
      <c r="C125" s="4"/>
      <c r="D125" s="7"/>
      <c r="E125" s="4"/>
      <c r="F125"/>
      <c r="G125" s="6" t="s">
        <v>350</v>
      </c>
      <c r="H125" s="6"/>
      <c r="I125" s="4"/>
      <c r="J125" s="6"/>
    </row>
    <row r="126" spans="1:10" ht="30.5" customHeight="1">
      <c r="A126" s="4"/>
      <c r="B126" s="4"/>
      <c r="C126" s="4"/>
      <c r="D126" s="7"/>
      <c r="E126" s="4"/>
      <c r="F126"/>
      <c r="G126" s="6" t="s">
        <v>351</v>
      </c>
      <c r="H126" s="6" t="s">
        <v>352</v>
      </c>
      <c r="I126" s="4"/>
      <c r="J126" s="6">
        <f>IF(I124&gt;0,PRODUCT(3445,I124),"")</f>
      </c>
    </row>
    <row r="127" spans="1:10" s="1" customFormat="1" customHeight="1">
      <c r="A127" s="3" t="s">
        <v>353</v>
      </c>
      <c r="B127" s="3"/>
      <c r="C127" s="3"/>
      <c r="D127" s="3"/>
      <c r="E127" s="3"/>
      <c r="F127" s="3"/>
      <c r="G127" s="3"/>
      <c r="H127" s="3"/>
      <c r="I127" s="3"/>
      <c r="J127" s="3"/>
    </row>
    <row r="128" spans="1:10" ht="23" customHeight="1">
      <c r="A128" s="4" t="s">
        <v>354</v>
      </c>
      <c r="B128" s="4" t="s">
        <v>355</v>
      </c>
      <c r="C128" s="4"/>
      <c r="D128" s="5" t="s">
        <v>356</v>
      </c>
      <c r="E128" s="4" t="s">
        <v>357</v>
      </c>
      <c r="F128" t="s">
        <v>358</v>
      </c>
      <c r="G128" s="6" t="s">
        <v>359</v>
      </c>
      <c r="H128" s="6" t="s">
        <v>360</v>
      </c>
      <c r="I128" s="4"/>
      <c r="J128" s="6">
        <f>IF(I128&gt;0,PRODUCT(1200,I128),"")</f>
      </c>
    </row>
    <row r="129" spans="1:10" ht="23" customHeight="1">
      <c r="A129" s="4"/>
      <c r="B129" s="4"/>
      <c r="C129" s="4"/>
      <c r="D129" s="7"/>
      <c r="E129" s="4"/>
      <c r="F129"/>
      <c r="G129" s="6" t="s">
        <v>361</v>
      </c>
      <c r="H129" s="6"/>
      <c r="I129" s="4"/>
      <c r="J129" s="6"/>
    </row>
    <row r="130" spans="1:10" ht="23" customHeight="1">
      <c r="A130" s="4"/>
      <c r="B130" s="4"/>
      <c r="C130" s="4"/>
      <c r="D130" s="7"/>
      <c r="E130" s="4"/>
      <c r="F130"/>
      <c r="G130" s="6" t="s">
        <v>362</v>
      </c>
      <c r="H130" s="6" t="s">
        <v>363</v>
      </c>
      <c r="I130" s="4"/>
      <c r="J130" s="6">
        <f>IF(I128&gt;0,PRODUCT(280,I128),"")</f>
      </c>
    </row>
    <row r="131" spans="1:10" ht="23" customHeight="1">
      <c r="A131" s="4"/>
      <c r="B131" s="4"/>
      <c r="C131" s="4"/>
      <c r="D131" s="7"/>
      <c r="E131" s="4"/>
      <c r="F131"/>
      <c r="G131" s="6" t="s">
        <v>364</v>
      </c>
      <c r="H131" s="6" t="s">
        <v>365</v>
      </c>
      <c r="I131" s="4"/>
      <c r="J131" s="6">
        <f>IF(I128&gt;0,PRODUCT(680,I128),"")</f>
      </c>
    </row>
    <row r="132" spans="1:10" ht="45.5" customHeight="1">
      <c r="A132" s="4" t="s">
        <v>366</v>
      </c>
      <c r="B132" s="4" t="s">
        <v>367</v>
      </c>
      <c r="C132" s="4"/>
      <c r="D132" s="5" t="s">
        <v>368</v>
      </c>
      <c r="E132" s="4" t="s">
        <v>369</v>
      </c>
      <c r="F132" t="s">
        <v>370</v>
      </c>
      <c r="G132" s="6" t="s">
        <v>371</v>
      </c>
      <c r="H132" s="6" t="s">
        <v>372</v>
      </c>
      <c r="I132" s="4"/>
      <c r="J132" s="6">
        <f>IF(I132&gt;0,PRODUCT(795,I132),"")</f>
      </c>
    </row>
    <row r="133" spans="1:10" ht="45.5" customHeight="1">
      <c r="A133" s="4"/>
      <c r="B133" s="4"/>
      <c r="C133" s="4"/>
      <c r="D133" s="7"/>
      <c r="E133" s="4"/>
      <c r="F133"/>
      <c r="G133" s="6" t="s">
        <v>373</v>
      </c>
      <c r="H133" s="6"/>
      <c r="I133" s="4"/>
      <c r="J133" s="6"/>
    </row>
    <row r="134" spans="1:10" s="1" customFormat="1" customHeight="1">
      <c r="A134" s="3" t="s">
        <v>374</v>
      </c>
      <c r="B134" s="3"/>
      <c r="C134" s="3"/>
      <c r="D134" s="3"/>
      <c r="E134" s="3"/>
      <c r="F134" s="3"/>
      <c r="G134" s="3"/>
      <c r="H134" s="3"/>
      <c r="I134" s="3"/>
      <c r="J134" s="3"/>
    </row>
    <row r="135" spans="1:10" ht="91" customHeight="1">
      <c r="A135" s="4" t="s">
        <v>375</v>
      </c>
      <c r="B135" s="4"/>
      <c r="C135" s="4"/>
      <c r="D135" s="5" t="s">
        <v>376</v>
      </c>
      <c r="E135" s="4"/>
      <c r="F135"/>
      <c r="G135" s="6" t="s">
        <v>377</v>
      </c>
      <c r="H135" s="6"/>
      <c r="I135" s="4"/>
      <c r="J135" s="6"/>
    </row>
    <row r="136" spans="1:10" ht="89.8" customHeight="1">
      <c r="A136" s="4" t="s">
        <v>378</v>
      </c>
      <c r="B136" s="4"/>
      <c r="C136" s="4"/>
      <c r="D136" s="5" t="s">
        <v>379</v>
      </c>
      <c r="E136" s="4"/>
      <c r="F136" t="s">
        <v>380</v>
      </c>
      <c r="G136" s="6" t="s">
        <v>381</v>
      </c>
      <c r="H136" s="6"/>
      <c r="I136" s="4"/>
      <c r="J136" s="6"/>
    </row>
    <row r="137" spans="1:10" ht="64" customHeight="1">
      <c r="A137" s="4" t="s">
        <v>382</v>
      </c>
      <c r="B137" s="4"/>
      <c r="C137" s="4"/>
      <c r="D137" s="5" t="s">
        <v>383</v>
      </c>
      <c r="E137" s="4"/>
      <c r="F137" t="s">
        <v>384</v>
      </c>
      <c r="G137" s="6" t="s">
        <v>385</v>
      </c>
      <c r="H137" s="6"/>
      <c r="I137" s="4"/>
      <c r="J137" s="6"/>
    </row>
    <row r="138" spans="1:10" ht="91" customHeight="1">
      <c r="A138" s="4" t="s">
        <v>386</v>
      </c>
      <c r="B138" s="4"/>
      <c r="C138" s="4"/>
      <c r="D138" s="5" t="s">
        <v>387</v>
      </c>
      <c r="E138" s="4"/>
      <c r="F138"/>
      <c r="G138" s="6" t="s">
        <v>388</v>
      </c>
      <c r="H138" s="6"/>
      <c r="I138" s="4"/>
      <c r="J138" s="6"/>
    </row>
    <row r="139" spans="1:10" ht="57.4" customHeight="1">
      <c r="A139" s="4" t="s">
        <v>389</v>
      </c>
      <c r="B139" s="4"/>
      <c r="C139" s="4"/>
      <c r="D139" s="5" t="s">
        <v>390</v>
      </c>
      <c r="E139" s="4"/>
      <c r="F139" t="s">
        <v>391</v>
      </c>
      <c r="G139" s="6" t="s">
        <v>392</v>
      </c>
      <c r="H139" s="6"/>
      <c r="I139" s="4"/>
      <c r="J139" s="6"/>
    </row>
    <row r="140" spans="1:10" ht="91" customHeight="1">
      <c r="A140" s="4" t="s">
        <v>393</v>
      </c>
      <c r="B140" s="4"/>
      <c r="C140" s="4"/>
      <c r="D140" s="5" t="s">
        <v>394</v>
      </c>
      <c r="E140" s="4"/>
      <c r="F140"/>
      <c r="G140" s="6" t="s">
        <v>395</v>
      </c>
      <c r="H140" s="6"/>
      <c r="I140" s="4"/>
      <c r="J140" s="6"/>
    </row>
    <row r="141" spans="1:10" ht="21.5" customHeight="1">
      <c r="A141" s="4" t="s">
        <v>396</v>
      </c>
      <c r="B141" s="4" t="s">
        <v>397</v>
      </c>
      <c r="C141" s="4"/>
      <c r="D141" s="5" t="s">
        <v>398</v>
      </c>
      <c r="E141" s="4" t="s">
        <v>399</v>
      </c>
      <c r="F141" t="s">
        <v>400</v>
      </c>
      <c r="G141" s="6" t="s">
        <v>401</v>
      </c>
      <c r="H141" s="6"/>
      <c r="I141" s="4"/>
      <c r="J141" s="6"/>
    </row>
    <row r="142" spans="1:10" ht="21.5" customHeight="1">
      <c r="A142" s="4"/>
      <c r="B142" s="4"/>
      <c r="C142" s="4"/>
      <c r="D142" s="7"/>
      <c r="E142" s="4"/>
      <c r="F142"/>
      <c r="G142" s="6" t="s">
        <v>402</v>
      </c>
      <c r="H142" s="6" t="s">
        <v>403</v>
      </c>
      <c r="I142" s="4"/>
      <c r="J142" s="6">
        <f>IF(I141&gt;0,PRODUCT(655,I141),"")</f>
      </c>
    </row>
    <row r="143" spans="1:10" ht="21.5" customHeight="1">
      <c r="A143" s="4"/>
      <c r="B143" s="4"/>
      <c r="C143" s="4"/>
      <c r="D143" s="7"/>
      <c r="E143" s="4"/>
      <c r="F143"/>
      <c r="G143" s="6" t="s">
        <v>404</v>
      </c>
      <c r="H143" s="6" t="s">
        <v>405</v>
      </c>
      <c r="I143" s="4"/>
      <c r="J143" s="6">
        <f>IF(I141&gt;0,PRODUCT(2885,I141),"")</f>
      </c>
    </row>
    <row r="144" spans="1:10" s="1" customFormat="1" customHeight="1">
      <c r="A144" s="3" t="s">
        <v>406</v>
      </c>
      <c r="B144" s="3"/>
      <c r="C144" s="3"/>
      <c r="D144" s="3"/>
      <c r="E144" s="3"/>
      <c r="F144" s="3"/>
      <c r="G144" s="3"/>
      <c r="H144" s="3"/>
      <c r="I144" s="3"/>
      <c r="J144" s="3"/>
    </row>
    <row r="145" spans="1:10" ht="71.2" customHeight="1">
      <c r="A145" s="4" t="s">
        <v>407</v>
      </c>
      <c r="B145" s="4"/>
      <c r="C145" s="4"/>
      <c r="D145" s="5" t="s">
        <v>408</v>
      </c>
      <c r="E145" s="4"/>
      <c r="F145" t="s">
        <v>409</v>
      </c>
      <c r="G145" s="6" t="s">
        <v>410</v>
      </c>
      <c r="H145" s="6"/>
      <c r="I145" s="4"/>
      <c r="J145" s="6"/>
    </row>
    <row r="146" spans="1:10" ht="91" customHeight="1">
      <c r="A146" s="4" t="s">
        <v>411</v>
      </c>
      <c r="B146" s="4"/>
      <c r="C146" s="4"/>
      <c r="D146" s="5" t="s">
        <v>412</v>
      </c>
      <c r="E146" s="4"/>
      <c r="F146" t="s">
        <v>413</v>
      </c>
      <c r="G146" s="6" t="s">
        <v>414</v>
      </c>
      <c r="H146" s="6"/>
      <c r="I146" s="4"/>
      <c r="J146" s="6"/>
    </row>
    <row r="147" spans="1:10" ht="91" customHeight="1">
      <c r="A147" s="4" t="s">
        <v>415</v>
      </c>
      <c r="B147" s="4"/>
      <c r="C147" s="4"/>
      <c r="D147" s="5" t="s">
        <v>416</v>
      </c>
      <c r="E147" s="4"/>
      <c r="F147" t="s">
        <v>417</v>
      </c>
      <c r="G147" s="6" t="s">
        <v>418</v>
      </c>
      <c r="H147" s="6"/>
      <c r="I147" s="4"/>
      <c r="J147" s="6"/>
    </row>
    <row r="148" spans="1:10" ht="20" customHeight="1">
      <c r="A148" s="4" t="s">
        <v>419</v>
      </c>
      <c r="B148" s="4"/>
      <c r="C148" s="4"/>
      <c r="D148" s="5" t="s">
        <v>420</v>
      </c>
      <c r="E148" s="4"/>
      <c r="F148" t="s">
        <v>421</v>
      </c>
      <c r="G148" s="6" t="s">
        <v>422</v>
      </c>
      <c r="H148" s="6"/>
      <c r="I148" s="4"/>
      <c r="J148" s="6"/>
    </row>
    <row r="149" spans="1:10" ht="20" customHeight="1">
      <c r="A149" s="4"/>
      <c r="B149" s="4"/>
      <c r="C149" s="4"/>
      <c r="D149" s="7"/>
      <c r="E149" s="4"/>
      <c r="F149"/>
      <c r="G149" s="6" t="s">
        <v>423</v>
      </c>
      <c r="H149" s="6"/>
      <c r="I149" s="4"/>
      <c r="J149" s="6"/>
    </row>
    <row r="150" spans="1:10" ht="20" customHeight="1">
      <c r="A150" s="4"/>
      <c r="B150" s="4"/>
      <c r="C150" s="4"/>
      <c r="D150" s="7"/>
      <c r="E150" s="4"/>
      <c r="F150"/>
      <c r="G150" s="6" t="s">
        <v>424</v>
      </c>
      <c r="H150" s="6"/>
      <c r="I150" s="4"/>
      <c r="J150" s="6"/>
    </row>
    <row r="151" spans="1:10" ht="48.4" customHeight="1">
      <c r="A151" s="4" t="s">
        <v>425</v>
      </c>
      <c r="B151" s="4"/>
      <c r="C151" s="4"/>
      <c r="D151" s="5" t="s">
        <v>426</v>
      </c>
      <c r="E151" s="4"/>
      <c r="F151" t="s">
        <v>427</v>
      </c>
      <c r="G151" s="6" t="s">
        <v>428</v>
      </c>
      <c r="H151" s="6"/>
      <c r="I151" s="4"/>
      <c r="J151" s="6"/>
    </row>
    <row r="152" spans="1:10" ht="91" customHeight="1">
      <c r="A152" s="4" t="s">
        <v>429</v>
      </c>
      <c r="B152" s="4"/>
      <c r="C152" s="4"/>
      <c r="D152" s="5" t="s">
        <v>430</v>
      </c>
      <c r="E152" s="4"/>
      <c r="F152"/>
      <c r="G152" s="6" t="s">
        <v>431</v>
      </c>
      <c r="H152" s="6"/>
      <c r="I152" s="4"/>
      <c r="J152" s="6"/>
    </row>
    <row r="153" spans="1:10" ht="91" customHeight="1">
      <c r="A153" s="4" t="s">
        <v>432</v>
      </c>
      <c r="B153" s="4"/>
      <c r="C153" s="4"/>
      <c r="D153" s="5" t="s">
        <v>433</v>
      </c>
      <c r="E153" s="4"/>
      <c r="F153" t="s">
        <v>434</v>
      </c>
      <c r="G153" s="6" t="s">
        <v>435</v>
      </c>
      <c r="H153" s="6"/>
      <c r="I153" s="4"/>
      <c r="J153" s="6"/>
    </row>
    <row r="154" spans="1:10" ht="52" customHeight="1">
      <c r="A154" s="4" t="s">
        <v>436</v>
      </c>
      <c r="B154" s="4"/>
      <c r="C154" s="4"/>
      <c r="D154" s="5" t="s">
        <v>437</v>
      </c>
      <c r="E154" s="4"/>
      <c r="F154"/>
      <c r="G154" s="6" t="s">
        <v>438</v>
      </c>
      <c r="H154" s="6"/>
      <c r="I154" s="4"/>
      <c r="J154" s="6"/>
    </row>
    <row r="155" spans="1:10" ht="52" customHeight="1">
      <c r="A155" s="4" t="s">
        <v>439</v>
      </c>
      <c r="B155" s="4"/>
      <c r="C155" s="4"/>
      <c r="D155" s="5" t="s">
        <v>440</v>
      </c>
      <c r="E155" s="4"/>
      <c r="F155"/>
      <c r="G155" s="6" t="s">
        <v>441</v>
      </c>
      <c r="H155" s="6"/>
      <c r="I155" s="4"/>
      <c r="J155" s="6"/>
    </row>
    <row r="156" spans="1:10" ht="52" customHeight="1">
      <c r="A156" s="4" t="s">
        <v>442</v>
      </c>
      <c r="B156" s="4"/>
      <c r="C156" s="4"/>
      <c r="D156" s="5" t="s">
        <v>443</v>
      </c>
      <c r="E156" s="4"/>
      <c r="F156" t="s">
        <v>444</v>
      </c>
      <c r="G156" s="6" t="s">
        <v>445</v>
      </c>
      <c r="H156" s="6"/>
      <c r="I156" s="4"/>
      <c r="J156" s="6"/>
    </row>
    <row r="157" spans="1:10" ht="52" customHeight="1">
      <c r="A157" s="4" t="s">
        <v>446</v>
      </c>
      <c r="B157" s="4"/>
      <c r="C157" s="4"/>
      <c r="D157" s="5" t="s">
        <v>447</v>
      </c>
      <c r="E157" s="4"/>
      <c r="F157"/>
      <c r="G157" s="6" t="s">
        <v>448</v>
      </c>
      <c r="H157" s="6"/>
      <c r="I157" s="4"/>
      <c r="J157" s="6"/>
    </row>
    <row r="158" spans="1:10" ht="16" customHeight="1">
      <c r="A158" s="4" t="s">
        <v>449</v>
      </c>
      <c r="B158" s="4"/>
      <c r="C158" s="4"/>
      <c r="D158" s="5" t="s">
        <v>450</v>
      </c>
      <c r="E158" s="4"/>
      <c r="F158" t="s">
        <v>451</v>
      </c>
      <c r="G158" s="6" t="s">
        <v>452</v>
      </c>
      <c r="H158" s="6" t="s">
        <v>453</v>
      </c>
      <c r="I158" s="4"/>
      <c r="J158" s="6">
        <f>IF(I158&gt;0,PRODUCT(685,I158),"")</f>
      </c>
    </row>
    <row r="159" spans="1:10" ht="16" customHeight="1">
      <c r="A159" s="4"/>
      <c r="B159" s="4"/>
      <c r="C159" s="4"/>
      <c r="D159" s="7"/>
      <c r="E159" s="4"/>
      <c r="F159"/>
      <c r="G159" s="6" t="s">
        <v>454</v>
      </c>
      <c r="H159" s="6"/>
      <c r="I159" s="4"/>
      <c r="J159" s="6"/>
    </row>
    <row r="160" spans="1:10" ht="16.4" customHeight="1">
      <c r="A160" s="4"/>
      <c r="B160" s="4"/>
      <c r="C160" s="4"/>
      <c r="D160" s="7"/>
      <c r="E160" s="4"/>
      <c r="F160"/>
      <c r="G160" s="6" t="s">
        <v>455</v>
      </c>
      <c r="H160" s="6" t="s">
        <v>456</v>
      </c>
      <c r="I160" s="4"/>
      <c r="J160" s="6">
        <f>IF(I158&gt;0,PRODUCT(2875,I158),"")</f>
      </c>
    </row>
    <row r="161" spans="1:10" ht="16" customHeight="1">
      <c r="A161" s="4" t="s">
        <v>457</v>
      </c>
      <c r="B161" s="4" t="s">
        <v>458</v>
      </c>
      <c r="C161" s="4"/>
      <c r="D161" s="5" t="s">
        <v>459</v>
      </c>
      <c r="E161" s="4" t="s">
        <v>460</v>
      </c>
      <c r="F161"/>
      <c r="G161" s="6" t="s">
        <v>461</v>
      </c>
      <c r="H161" s="6"/>
      <c r="I161" s="4"/>
      <c r="J161" s="6"/>
    </row>
    <row r="162" spans="1:10" ht="16" customHeight="1">
      <c r="A162" s="4"/>
      <c r="B162" s="4"/>
      <c r="C162" s="4"/>
      <c r="D162" s="7"/>
      <c r="E162" s="4"/>
      <c r="F162"/>
      <c r="G162" s="6" t="s">
        <v>462</v>
      </c>
      <c r="H162" s="6" t="s">
        <v>463</v>
      </c>
      <c r="I162" s="4"/>
      <c r="J162" s="6">
        <f>IF(I161&gt;0,PRODUCT(700,I161),"")</f>
      </c>
    </row>
    <row r="163" spans="1:10" ht="16.4" customHeight="1">
      <c r="A163" s="4"/>
      <c r="B163" s="4"/>
      <c r="C163" s="4"/>
      <c r="D163" s="7"/>
      <c r="E163" s="4"/>
      <c r="F163"/>
      <c r="G163" s="6" t="s">
        <v>464</v>
      </c>
      <c r="H163" s="6" t="s">
        <v>465</v>
      </c>
      <c r="I163" s="4"/>
      <c r="J163" s="6">
        <f>IF(I161&gt;0,PRODUCT(2945,I161),"")</f>
      </c>
    </row>
    <row r="164" spans="1:10" ht="16" customHeight="1">
      <c r="A164" s="4" t="s">
        <v>466</v>
      </c>
      <c r="B164" s="4" t="s">
        <v>467</v>
      </c>
      <c r="C164" s="4"/>
      <c r="D164" s="5" t="s">
        <v>468</v>
      </c>
      <c r="E164" s="4" t="s">
        <v>469</v>
      </c>
      <c r="F164" t="s">
        <v>470</v>
      </c>
      <c r="G164" s="6" t="s">
        <v>471</v>
      </c>
      <c r="H164" s="6" t="s">
        <v>472</v>
      </c>
      <c r="I164" s="4"/>
      <c r="J164" s="6">
        <f>IF(I164&gt;0,PRODUCT(605,I164),"")</f>
      </c>
    </row>
    <row r="165" spans="1:10" ht="16" customHeight="1">
      <c r="A165" s="4"/>
      <c r="B165" s="4"/>
      <c r="C165" s="4"/>
      <c r="D165" s="7"/>
      <c r="E165" s="4"/>
      <c r="F165"/>
      <c r="G165" s="6" t="s">
        <v>473</v>
      </c>
      <c r="H165" s="6"/>
      <c r="I165" s="4"/>
      <c r="J165" s="6"/>
    </row>
    <row r="166" spans="1:10" ht="16.4" customHeight="1">
      <c r="A166" s="4"/>
      <c r="B166" s="4"/>
      <c r="C166" s="4"/>
      <c r="D166" s="7"/>
      <c r="E166" s="4"/>
      <c r="F166"/>
      <c r="G166" s="6" t="s">
        <v>474</v>
      </c>
      <c r="H166" s="6" t="s">
        <v>475</v>
      </c>
      <c r="I166" s="4"/>
      <c r="J166" s="6">
        <f>IF(I164&gt;0,PRODUCT(2715,I164),"")</f>
      </c>
    </row>
    <row r="167" spans="1:10" ht="30.5" customHeight="1">
      <c r="A167" s="4" t="s">
        <v>476</v>
      </c>
      <c r="B167" s="4"/>
      <c r="C167" s="4"/>
      <c r="D167" s="5" t="s">
        <v>477</v>
      </c>
      <c r="E167" s="4" t="s">
        <v>478</v>
      </c>
      <c r="F167" t="s">
        <v>479</v>
      </c>
      <c r="G167" s="6" t="s">
        <v>480</v>
      </c>
      <c r="H167" s="6" t="s">
        <v>481</v>
      </c>
      <c r="I167" s="4"/>
      <c r="J167" s="6">
        <f>IF(I167&gt;0,PRODUCT(3275,I167),"")</f>
      </c>
    </row>
    <row r="168" spans="1:10" ht="30.5" customHeight="1">
      <c r="A168" s="4"/>
      <c r="B168" s="4"/>
      <c r="C168" s="4"/>
      <c r="D168" s="7"/>
      <c r="E168" s="4"/>
      <c r="F168"/>
      <c r="G168" s="6" t="s">
        <v>482</v>
      </c>
      <c r="H168" s="6" t="s">
        <v>483</v>
      </c>
      <c r="I168" s="4"/>
      <c r="J168" s="6">
        <f>IF(I167&gt;0,PRODUCT(3275,I167),"")</f>
      </c>
    </row>
    <row r="169" spans="1:10" ht="30.5" customHeight="1">
      <c r="A169" s="4"/>
      <c r="B169" s="4"/>
      <c r="C169" s="4"/>
      <c r="D169" s="7"/>
      <c r="E169" s="4"/>
      <c r="F169"/>
      <c r="G169" s="6" t="s">
        <v>484</v>
      </c>
      <c r="H169" s="6" t="s">
        <v>485</v>
      </c>
      <c r="I169" s="4"/>
      <c r="J169" s="6">
        <f>IF(I167&gt;0,PRODUCT(3275,I167),"")</f>
      </c>
    </row>
    <row r="170" spans="1:10" s="1" customFormat="1" customHeight="1">
      <c r="A170" s="3" t="s">
        <v>486</v>
      </c>
      <c r="B170" s="3"/>
      <c r="C170" s="3"/>
      <c r="D170" s="3"/>
      <c r="E170" s="3"/>
      <c r="F170" s="3"/>
      <c r="G170" s="3"/>
      <c r="H170" s="3"/>
      <c r="I170" s="3"/>
      <c r="J170" s="3"/>
    </row>
    <row r="171" spans="1:10" ht="68.2" customHeight="1">
      <c r="A171" s="4" t="s">
        <v>487</v>
      </c>
      <c r="B171" s="4"/>
      <c r="C171" s="4"/>
      <c r="D171" s="5" t="s">
        <v>488</v>
      </c>
      <c r="E171" s="4"/>
      <c r="F171" t="s">
        <v>489</v>
      </c>
      <c r="G171" s="6" t="s">
        <v>490</v>
      </c>
      <c r="H171" s="6"/>
      <c r="I171" s="4"/>
      <c r="J171" s="6"/>
    </row>
    <row r="172" spans="1:10" ht="68.8" customHeight="1">
      <c r="A172" s="4" t="s">
        <v>491</v>
      </c>
      <c r="B172" s="4"/>
      <c r="C172" s="4"/>
      <c r="D172" s="5" t="s">
        <v>492</v>
      </c>
      <c r="E172" s="4"/>
      <c r="F172" t="s">
        <v>493</v>
      </c>
      <c r="G172" s="6" t="s">
        <v>494</v>
      </c>
      <c r="H172" s="6"/>
      <c r="I172" s="4"/>
      <c r="J172" s="6"/>
    </row>
    <row r="173" spans="1:10" ht="18" customHeight="1">
      <c r="A173" s="4" t="s">
        <v>495</v>
      </c>
      <c r="B173" s="4"/>
      <c r="C173" s="4"/>
      <c r="D173" s="5" t="s">
        <v>496</v>
      </c>
      <c r="E173" s="4" t="s">
        <v>497</v>
      </c>
      <c r="F173"/>
      <c r="G173" s="6" t="s">
        <v>498</v>
      </c>
      <c r="H173" s="6"/>
      <c r="I173" s="4"/>
      <c r="J173" s="6"/>
    </row>
    <row r="174" spans="1:10" ht="18" customHeight="1">
      <c r="A174" s="4"/>
      <c r="B174" s="4"/>
      <c r="C174" s="4"/>
      <c r="D174" s="7"/>
      <c r="E174" s="4"/>
      <c r="F174"/>
      <c r="G174" s="6" t="s">
        <v>499</v>
      </c>
      <c r="H174" s="6"/>
      <c r="I174" s="4"/>
      <c r="J174" s="6"/>
    </row>
    <row r="175" spans="1:10" ht="18" customHeight="1">
      <c r="A175" s="4"/>
      <c r="B175" s="4"/>
      <c r="C175" s="4"/>
      <c r="D175" s="7"/>
      <c r="E175" s="4"/>
      <c r="F175"/>
      <c r="G175" s="6" t="s">
        <v>500</v>
      </c>
      <c r="H175" s="6"/>
      <c r="I175" s="4"/>
      <c r="J175" s="6"/>
    </row>
    <row r="176" spans="1:10" ht="18" customHeight="1">
      <c r="A176" s="4"/>
      <c r="B176" s="4"/>
      <c r="C176" s="4"/>
      <c r="D176" s="7"/>
      <c r="E176" s="4"/>
      <c r="F176"/>
      <c r="G176" s="6" t="s">
        <v>501</v>
      </c>
      <c r="H176" s="6"/>
      <c r="I176" s="4"/>
      <c r="J176" s="6"/>
    </row>
    <row r="177" spans="1:10" ht="19" customHeight="1">
      <c r="A177" s="4"/>
      <c r="B177" s="4"/>
      <c r="C177" s="4"/>
      <c r="D177" s="7"/>
      <c r="E177" s="4"/>
      <c r="F177"/>
      <c r="G177" s="6" t="s">
        <v>502</v>
      </c>
      <c r="H177" s="6"/>
      <c r="I177" s="4"/>
      <c r="J177" s="6"/>
    </row>
    <row r="178" spans="1:10" ht="18" customHeight="1">
      <c r="A178" s="4" t="s">
        <v>503</v>
      </c>
      <c r="B178" s="4"/>
      <c r="C178" s="4"/>
      <c r="D178" s="5" t="s">
        <v>504</v>
      </c>
      <c r="E178" s="4"/>
      <c r="F178" t="s">
        <v>505</v>
      </c>
      <c r="G178" s="6" t="s">
        <v>506</v>
      </c>
      <c r="H178" s="6"/>
      <c r="I178" s="4"/>
      <c r="J178" s="6"/>
    </row>
    <row r="179" spans="1:10" ht="18" customHeight="1">
      <c r="A179" s="4"/>
      <c r="B179" s="4"/>
      <c r="C179" s="4"/>
      <c r="D179" s="7"/>
      <c r="E179" s="4"/>
      <c r="F179"/>
      <c r="G179" s="6" t="s">
        <v>507</v>
      </c>
      <c r="H179" s="6"/>
      <c r="I179" s="4"/>
      <c r="J179" s="6"/>
    </row>
    <row r="180" spans="1:10" ht="18" customHeight="1">
      <c r="A180" s="4"/>
      <c r="B180" s="4"/>
      <c r="C180" s="4"/>
      <c r="D180" s="7"/>
      <c r="E180" s="4"/>
      <c r="F180"/>
      <c r="G180" s="6" t="s">
        <v>508</v>
      </c>
      <c r="H180" s="6"/>
      <c r="I180" s="4"/>
      <c r="J180" s="6"/>
    </row>
    <row r="181" spans="1:10" ht="18" customHeight="1">
      <c r="A181" s="4"/>
      <c r="B181" s="4"/>
      <c r="C181" s="4"/>
      <c r="D181" s="7"/>
      <c r="E181" s="4"/>
      <c r="F181"/>
      <c r="G181" s="6" t="s">
        <v>509</v>
      </c>
      <c r="H181" s="6"/>
      <c r="I181" s="4"/>
      <c r="J181" s="6"/>
    </row>
    <row r="182" spans="1:10" ht="19" customHeight="1">
      <c r="A182" s="4"/>
      <c r="B182" s="4"/>
      <c r="C182" s="4"/>
      <c r="D182" s="7"/>
      <c r="E182" s="4"/>
      <c r="F182"/>
      <c r="G182" s="6" t="s">
        <v>510</v>
      </c>
      <c r="H182" s="6"/>
      <c r="I182" s="4"/>
      <c r="J182" s="6"/>
    </row>
    <row r="183" spans="1:10" s="1" customFormat="1" customHeight="1">
      <c r="A183" s="3" t="s">
        <v>511</v>
      </c>
      <c r="B183" s="3"/>
      <c r="C183" s="3"/>
      <c r="D183" s="3"/>
      <c r="E183" s="3"/>
      <c r="F183" s="3"/>
      <c r="G183" s="3"/>
      <c r="H183" s="3"/>
      <c r="I183" s="3"/>
      <c r="J183" s="3"/>
    </row>
    <row r="184" spans="1:10" ht="91" customHeight="1">
      <c r="A184" s="4" t="s">
        <v>512</v>
      </c>
      <c r="B184" s="4"/>
      <c r="C184" s="4"/>
      <c r="D184" s="5" t="s">
        <v>513</v>
      </c>
      <c r="E184" s="4"/>
      <c r="F184"/>
      <c r="G184" s="6" t="s">
        <v>514</v>
      </c>
      <c r="H184" s="6"/>
      <c r="I184" s="4"/>
      <c r="J184" s="6"/>
    </row>
    <row r="185" spans="1:10" ht="18" customHeight="1">
      <c r="A185" s="4" t="s">
        <v>515</v>
      </c>
      <c r="B185" s="4" t="s">
        <v>516</v>
      </c>
      <c r="C185" s="4"/>
      <c r="D185" s="5" t="s">
        <v>517</v>
      </c>
      <c r="E185" s="4" t="s">
        <v>518</v>
      </c>
      <c r="F185"/>
      <c r="G185" s="6" t="s">
        <v>519</v>
      </c>
      <c r="H185" s="6" t="s">
        <v>520</v>
      </c>
      <c r="I185" s="4"/>
      <c r="J185" s="6">
        <f>IF(I185&gt;0,PRODUCT(3545,I185),"")</f>
      </c>
    </row>
    <row r="186" spans="1:10" ht="18" customHeight="1">
      <c r="A186" s="4"/>
      <c r="B186" s="4"/>
      <c r="C186" s="4"/>
      <c r="D186" s="7"/>
      <c r="E186" s="4"/>
      <c r="F186"/>
      <c r="G186" s="6" t="s">
        <v>521</v>
      </c>
      <c r="H186" s="6" t="s">
        <v>522</v>
      </c>
      <c r="I186" s="4"/>
      <c r="J186" s="6">
        <f>IF(I185&gt;0,PRODUCT(450,I185),"")</f>
      </c>
    </row>
    <row r="187" spans="1:10" ht="18" customHeight="1">
      <c r="A187" s="4"/>
      <c r="B187" s="4"/>
      <c r="C187" s="4"/>
      <c r="D187" s="7"/>
      <c r="E187" s="4"/>
      <c r="F187"/>
      <c r="G187" s="6" t="s">
        <v>523</v>
      </c>
      <c r="H187" s="6" t="s">
        <v>524</v>
      </c>
      <c r="I187" s="4"/>
      <c r="J187" s="6">
        <f>IF(I185&gt;0,PRODUCT(260,I185),"")</f>
      </c>
    </row>
    <row r="188" spans="1:10" ht="18" customHeight="1">
      <c r="A188" s="4"/>
      <c r="B188" s="4"/>
      <c r="C188" s="4"/>
      <c r="D188" s="7"/>
      <c r="E188" s="4"/>
      <c r="F188"/>
      <c r="G188" s="6" t="s">
        <v>525</v>
      </c>
      <c r="H188" s="6" t="s">
        <v>526</v>
      </c>
      <c r="I188" s="4"/>
      <c r="J188" s="6">
        <f>IF(I185&gt;0,PRODUCT(1945,I185),"")</f>
      </c>
    </row>
    <row r="189" spans="1:10" ht="19" customHeight="1">
      <c r="A189" s="4"/>
      <c r="B189" s="4"/>
      <c r="C189" s="4"/>
      <c r="D189" s="7"/>
      <c r="E189" s="4"/>
      <c r="F189"/>
      <c r="G189" s="6" t="s">
        <v>527</v>
      </c>
      <c r="H189" s="6" t="s">
        <v>528</v>
      </c>
      <c r="I189" s="4"/>
      <c r="J189" s="6">
        <f>IF(I185&gt;0,PRODUCT(260,I185),"")</f>
      </c>
    </row>
    <row r="190" spans="1:10" ht="23" customHeight="1">
      <c r="A190" s="4" t="s">
        <v>529</v>
      </c>
      <c r="B190" s="4"/>
      <c r="C190" s="4"/>
      <c r="D190" s="5" t="s">
        <v>530</v>
      </c>
      <c r="E190" s="4"/>
      <c r="F190"/>
      <c r="G190" s="6" t="s">
        <v>531</v>
      </c>
      <c r="H190" s="6"/>
      <c r="I190" s="4"/>
      <c r="J190" s="6"/>
    </row>
    <row r="191" spans="1:10" ht="23" customHeight="1">
      <c r="A191" s="4"/>
      <c r="B191" s="4"/>
      <c r="C191" s="4"/>
      <c r="D191" s="7"/>
      <c r="E191" s="4"/>
      <c r="F191"/>
      <c r="G191" s="6" t="s">
        <v>532</v>
      </c>
      <c r="H191" s="6"/>
      <c r="I191" s="4"/>
      <c r="J191" s="6"/>
    </row>
    <row r="192" spans="1:10" ht="23" customHeight="1">
      <c r="A192" s="4"/>
      <c r="B192" s="4"/>
      <c r="C192" s="4"/>
      <c r="D192" s="7"/>
      <c r="E192" s="4"/>
      <c r="F192"/>
      <c r="G192" s="6" t="s">
        <v>533</v>
      </c>
      <c r="H192" s="6"/>
      <c r="I192" s="4"/>
      <c r="J192" s="6"/>
    </row>
    <row r="193" spans="1:10" ht="23" customHeight="1">
      <c r="A193" s="4"/>
      <c r="B193" s="4"/>
      <c r="C193" s="4"/>
      <c r="D193" s="7"/>
      <c r="E193" s="4"/>
      <c r="F193"/>
      <c r="G193" s="6" t="s">
        <v>534</v>
      </c>
      <c r="H193" s="6"/>
      <c r="I193" s="4"/>
      <c r="J193" s="6"/>
    </row>
    <row r="194" spans="1:10" ht="23" customHeight="1">
      <c r="A194" s="4" t="s">
        <v>535</v>
      </c>
      <c r="B194" s="4" t="s">
        <v>536</v>
      </c>
      <c r="C194" s="4"/>
      <c r="D194" s="5" t="s">
        <v>537</v>
      </c>
      <c r="E194" s="4" t="s">
        <v>538</v>
      </c>
      <c r="F194"/>
      <c r="G194" s="6" t="s">
        <v>539</v>
      </c>
      <c r="H194" s="6" t="s">
        <v>540</v>
      </c>
      <c r="I194" s="4"/>
      <c r="J194" s="6">
        <f>IF(I194&gt;0,PRODUCT(3605,I194),"")</f>
      </c>
    </row>
    <row r="195" spans="1:10" ht="23" customHeight="1">
      <c r="A195" s="4"/>
      <c r="B195" s="4"/>
      <c r="C195" s="4"/>
      <c r="D195" s="7"/>
      <c r="E195" s="4"/>
      <c r="F195"/>
      <c r="G195" s="6" t="s">
        <v>541</v>
      </c>
      <c r="H195" s="6" t="s">
        <v>542</v>
      </c>
      <c r="I195" s="4"/>
      <c r="J195" s="6">
        <f>IF(I194&gt;0,PRODUCT(445,I194),"")</f>
      </c>
    </row>
    <row r="196" spans="1:10" ht="23" customHeight="1">
      <c r="A196" s="4"/>
      <c r="B196" s="4"/>
      <c r="C196" s="4"/>
      <c r="D196" s="7"/>
      <c r="E196" s="4"/>
      <c r="F196"/>
      <c r="G196" s="6" t="s">
        <v>543</v>
      </c>
      <c r="H196" s="6"/>
      <c r="I196" s="4"/>
      <c r="J196" s="6"/>
    </row>
    <row r="197" spans="1:10" ht="23" customHeight="1">
      <c r="A197" s="4"/>
      <c r="B197" s="4"/>
      <c r="C197" s="4"/>
      <c r="D197" s="7"/>
      <c r="E197" s="4"/>
      <c r="F197"/>
      <c r="G197" s="6" t="s">
        <v>544</v>
      </c>
      <c r="H197" s="6" t="s">
        <v>545</v>
      </c>
      <c r="I197" s="4"/>
      <c r="J197" s="6">
        <f>IF(I194&gt;0,PRODUCT(1970,I194),"")</f>
      </c>
    </row>
    <row r="198" spans="1:10" ht="73.6" customHeight="1">
      <c r="A198" s="4" t="s">
        <v>546</v>
      </c>
      <c r="B198" s="4"/>
      <c r="C198" s="4"/>
      <c r="D198" s="5" t="s">
        <v>547</v>
      </c>
      <c r="E198" s="4"/>
      <c r="F198"/>
      <c r="G198" s="6" t="s">
        <v>548</v>
      </c>
      <c r="H198" s="6"/>
      <c r="I198" s="4"/>
      <c r="J198" s="6"/>
    </row>
    <row r="199" spans="1:10" ht="68.8" customHeight="1">
      <c r="A199" s="4" t="s">
        <v>549</v>
      </c>
      <c r="B199" s="4"/>
      <c r="C199" s="4"/>
      <c r="D199" s="5" t="s">
        <v>550</v>
      </c>
      <c r="E199" s="4"/>
      <c r="F199" t="s">
        <v>551</v>
      </c>
      <c r="G199" s="6" t="s">
        <v>552</v>
      </c>
      <c r="H199" s="6"/>
      <c r="I199" s="4"/>
      <c r="J199" s="6"/>
    </row>
    <row r="200" spans="1:10" ht="71.8" customHeight="1">
      <c r="A200" s="4" t="s">
        <v>553</v>
      </c>
      <c r="B200" s="4"/>
      <c r="C200" s="4"/>
      <c r="D200" s="5" t="s">
        <v>554</v>
      </c>
      <c r="E200" s="4"/>
      <c r="F200" t="s">
        <v>555</v>
      </c>
      <c r="G200" s="6" t="s">
        <v>556</v>
      </c>
      <c r="H200" s="6"/>
      <c r="I200" s="4"/>
      <c r="J200" s="6"/>
    </row>
    <row r="201" spans="1:10" customHeight="1">
      <c r="A201" s="4" t="s">
        <v>557</v>
      </c>
      <c r="B201" s="4"/>
      <c r="C201" s="4"/>
      <c r="D201" s="5" t="s">
        <v>558</v>
      </c>
      <c r="E201" s="4"/>
      <c r="F201" t="s">
        <v>559</v>
      </c>
      <c r="G201" s="6" t="s">
        <v>560</v>
      </c>
      <c r="H201" s="6" t="s">
        <v>561</v>
      </c>
      <c r="I201" s="4"/>
      <c r="J201" s="6">
        <f>IF(I201&gt;0,PRODUCT(445,I201),"")</f>
      </c>
    </row>
    <row r="202" spans="1:10" customHeight="1">
      <c r="A202" s="4"/>
      <c r="B202" s="4"/>
      <c r="C202" s="4"/>
      <c r="D202" s="7"/>
      <c r="E202" s="4"/>
      <c r="F202"/>
      <c r="G202" s="6" t="s">
        <v>562</v>
      </c>
      <c r="H202" s="6" t="s">
        <v>563</v>
      </c>
      <c r="I202" s="4"/>
      <c r="J202" s="6">
        <f>IF(I201&gt;0,PRODUCT(3385,I201),"")</f>
      </c>
    </row>
    <row r="203" spans="1:10" customHeight="1">
      <c r="A203" s="4"/>
      <c r="B203" s="4"/>
      <c r="C203" s="4"/>
      <c r="D203" s="7"/>
      <c r="E203" s="4"/>
      <c r="F203"/>
      <c r="G203" s="6" t="s">
        <v>564</v>
      </c>
      <c r="H203" s="6"/>
      <c r="I203" s="4"/>
      <c r="J203" s="6"/>
    </row>
    <row r="204" spans="1:10" customHeight="1">
      <c r="A204" s="4"/>
      <c r="B204" s="4"/>
      <c r="C204" s="4"/>
      <c r="D204" s="7"/>
      <c r="E204" s="4"/>
      <c r="F204"/>
      <c r="G204" s="6" t="s">
        <v>565</v>
      </c>
      <c r="H204" s="6" t="s">
        <v>566</v>
      </c>
      <c r="I204" s="4"/>
      <c r="J204" s="6">
        <f>IF(I201&gt;0,PRODUCT(1890,I201),"")</f>
      </c>
    </row>
    <row r="205" spans="1:10" customHeight="1">
      <c r="A205" s="4"/>
      <c r="B205" s="4"/>
      <c r="C205" s="4"/>
      <c r="D205" s="7"/>
      <c r="E205" s="4"/>
      <c r="F205"/>
      <c r="G205" s="6" t="s">
        <v>567</v>
      </c>
      <c r="H205" s="6" t="s">
        <v>568</v>
      </c>
      <c r="I205" s="4"/>
      <c r="J205" s="6">
        <f>IF(I201&gt;0,PRODUCT(270,I201),"")</f>
      </c>
    </row>
    <row r="206" spans="1:10" ht="91" customHeight="1">
      <c r="A206" s="4" t="s">
        <v>569</v>
      </c>
      <c r="B206" s="4"/>
      <c r="C206" s="4"/>
      <c r="D206" s="5" t="s">
        <v>570</v>
      </c>
      <c r="E206" s="4"/>
      <c r="F206" t="s">
        <v>571</v>
      </c>
      <c r="G206" s="6" t="s">
        <v>572</v>
      </c>
      <c r="H206" s="6"/>
      <c r="I206" s="4"/>
      <c r="J206" s="6"/>
    </row>
    <row r="207" spans="1:10" ht="30.5" customHeight="1">
      <c r="A207" s="4" t="s">
        <v>573</v>
      </c>
      <c r="B207" s="4"/>
      <c r="C207" s="4"/>
      <c r="D207" s="5" t="s">
        <v>574</v>
      </c>
      <c r="E207" s="4"/>
      <c r="F207"/>
      <c r="G207" s="6" t="s">
        <v>575</v>
      </c>
      <c r="H207" s="6"/>
      <c r="I207" s="4"/>
      <c r="J207" s="6"/>
    </row>
    <row r="208" spans="1:10" ht="30.5" customHeight="1">
      <c r="A208" s="4"/>
      <c r="B208" s="4"/>
      <c r="C208" s="4"/>
      <c r="D208" s="7"/>
      <c r="E208" s="4"/>
      <c r="F208"/>
      <c r="G208" s="6" t="s">
        <v>576</v>
      </c>
      <c r="H208" s="6"/>
      <c r="I208" s="4"/>
      <c r="J208" s="6"/>
    </row>
    <row r="209" spans="1:10" ht="30.5" customHeight="1">
      <c r="A209" s="4"/>
      <c r="B209" s="4"/>
      <c r="C209" s="4"/>
      <c r="D209" s="7"/>
      <c r="E209" s="4"/>
      <c r="F209"/>
      <c r="G209" s="6" t="s">
        <v>577</v>
      </c>
      <c r="H209" s="6"/>
      <c r="I209" s="4"/>
      <c r="J209" s="6"/>
    </row>
    <row r="210" spans="1:10" ht="91" customHeight="1">
      <c r="A210" s="4" t="s">
        <v>578</v>
      </c>
      <c r="B210" s="4"/>
      <c r="C210" s="4"/>
      <c r="D210" s="5" t="s">
        <v>579</v>
      </c>
      <c r="E210" s="4" t="s">
        <v>580</v>
      </c>
      <c r="F210"/>
      <c r="G210" s="6" t="s">
        <v>581</v>
      </c>
      <c r="H210" s="6"/>
      <c r="I210" s="4"/>
      <c r="J210" s="6"/>
    </row>
    <row r="211" spans="1:10" ht="37" customHeight="1">
      <c r="A211" s="4" t="s">
        <v>582</v>
      </c>
      <c r="B211" s="4"/>
      <c r="C211" s="4"/>
      <c r="D211" s="5" t="s">
        <v>583</v>
      </c>
      <c r="E211" s="4"/>
      <c r="F211" t="s">
        <v>584</v>
      </c>
      <c r="G211" s="6" t="s">
        <v>585</v>
      </c>
      <c r="H211" s="6"/>
      <c r="I211" s="4"/>
      <c r="J211" s="6"/>
    </row>
    <row r="212" spans="1:10" ht="37" customHeight="1">
      <c r="A212" s="4"/>
      <c r="B212" s="4"/>
      <c r="C212" s="4"/>
      <c r="D212" s="7"/>
      <c r="E212" s="4"/>
      <c r="F212"/>
      <c r="G212" s="6" t="s">
        <v>586</v>
      </c>
      <c r="H212" s="6"/>
      <c r="I212" s="4"/>
      <c r="J212" s="6"/>
    </row>
    <row r="213" spans="1:10" ht="91" customHeight="1">
      <c r="A213" s="4" t="s">
        <v>587</v>
      </c>
      <c r="B213" s="4"/>
      <c r="C213" s="4"/>
      <c r="D213" s="5" t="s">
        <v>588</v>
      </c>
      <c r="E213" s="4"/>
      <c r="F213" t="s">
        <v>589</v>
      </c>
      <c r="G213" s="6" t="s">
        <v>590</v>
      </c>
      <c r="H213" s="6"/>
      <c r="I213" s="4"/>
      <c r="J213" s="6"/>
    </row>
    <row r="214" spans="1:10" ht="91" customHeight="1">
      <c r="A214" s="4" t="s">
        <v>591</v>
      </c>
      <c r="B214" s="4"/>
      <c r="C214" s="4"/>
      <c r="D214" s="5" t="s">
        <v>592</v>
      </c>
      <c r="E214" s="4"/>
      <c r="F214" t="s">
        <v>593</v>
      </c>
      <c r="G214" s="6" t="s">
        <v>594</v>
      </c>
      <c r="H214" s="6"/>
      <c r="I214" s="4"/>
      <c r="J214" s="6"/>
    </row>
    <row r="215" spans="1:10" ht="30.5" customHeight="1">
      <c r="A215" s="4" t="s">
        <v>595</v>
      </c>
      <c r="B215" s="4"/>
      <c r="C215" s="4"/>
      <c r="D215" s="5" t="s">
        <v>596</v>
      </c>
      <c r="E215" s="4"/>
      <c r="F215" t="s">
        <v>597</v>
      </c>
      <c r="G215" s="6" t="s">
        <v>598</v>
      </c>
      <c r="H215" s="6"/>
      <c r="I215" s="4"/>
      <c r="J215" s="6"/>
    </row>
    <row r="216" spans="1:10" ht="30.5" customHeight="1">
      <c r="A216" s="4"/>
      <c r="B216" s="4"/>
      <c r="C216" s="4"/>
      <c r="D216" s="7"/>
      <c r="E216" s="4"/>
      <c r="F216"/>
      <c r="G216" s="6" t="s">
        <v>599</v>
      </c>
      <c r="H216" s="6"/>
      <c r="I216" s="4"/>
      <c r="J216" s="6"/>
    </row>
    <row r="217" spans="1:10" ht="30.5" customHeight="1">
      <c r="A217" s="4"/>
      <c r="B217" s="4"/>
      <c r="C217" s="4"/>
      <c r="D217" s="7"/>
      <c r="E217" s="4"/>
      <c r="F217"/>
      <c r="G217" s="6" t="s">
        <v>600</v>
      </c>
      <c r="H217" s="6"/>
      <c r="I217" s="4"/>
      <c r="J217" s="6"/>
    </row>
    <row r="218" spans="1:10" ht="23" customHeight="1">
      <c r="A218" s="4" t="s">
        <v>601</v>
      </c>
      <c r="B218" s="4"/>
      <c r="C218" s="4"/>
      <c r="D218" s="5" t="s">
        <v>602</v>
      </c>
      <c r="E218" s="4"/>
      <c r="F218"/>
      <c r="G218" s="6" t="s">
        <v>603</v>
      </c>
      <c r="H218" s="6"/>
      <c r="I218" s="4"/>
      <c r="J218" s="6"/>
    </row>
    <row r="219" spans="1:10" ht="23" customHeight="1">
      <c r="A219" s="4"/>
      <c r="B219" s="4"/>
      <c r="C219" s="4"/>
      <c r="D219" s="7"/>
      <c r="E219" s="4"/>
      <c r="F219"/>
      <c r="G219" s="6" t="s">
        <v>604</v>
      </c>
      <c r="H219" s="6"/>
      <c r="I219" s="4"/>
      <c r="J219" s="6"/>
    </row>
    <row r="220" spans="1:10" ht="23" customHeight="1">
      <c r="A220" s="4"/>
      <c r="B220" s="4"/>
      <c r="C220" s="4"/>
      <c r="D220" s="7"/>
      <c r="E220" s="4"/>
      <c r="F220"/>
      <c r="G220" s="6" t="s">
        <v>605</v>
      </c>
      <c r="H220" s="6"/>
      <c r="I220" s="4"/>
      <c r="J220" s="6"/>
    </row>
    <row r="221" spans="1:10" ht="68.8" customHeight="1">
      <c r="A221" s="4" t="s">
        <v>606</v>
      </c>
      <c r="B221" s="4"/>
      <c r="C221" s="4"/>
      <c r="D221" s="5" t="s">
        <v>607</v>
      </c>
      <c r="E221" s="4"/>
      <c r="F221" t="s">
        <v>608</v>
      </c>
      <c r="G221" s="6" t="s">
        <v>609</v>
      </c>
      <c r="H221" s="6"/>
      <c r="I221" s="4"/>
      <c r="J221" s="6"/>
    </row>
    <row r="222" spans="1:10" ht="30.5" customHeight="1">
      <c r="A222" s="4" t="s">
        <v>610</v>
      </c>
      <c r="B222" s="4"/>
      <c r="C222" s="4"/>
      <c r="D222" s="5" t="s">
        <v>611</v>
      </c>
      <c r="E222" s="4"/>
      <c r="F222" t="s">
        <v>612</v>
      </c>
      <c r="G222" s="6" t="s">
        <v>613</v>
      </c>
      <c r="H222" s="6"/>
      <c r="I222" s="4"/>
      <c r="J222" s="6"/>
    </row>
    <row r="223" spans="1:10" ht="30.5" customHeight="1">
      <c r="A223" s="4"/>
      <c r="B223" s="4"/>
      <c r="C223" s="4"/>
      <c r="D223" s="7"/>
      <c r="E223" s="4"/>
      <c r="F223"/>
      <c r="G223" s="6" t="s">
        <v>614</v>
      </c>
      <c r="H223" s="6"/>
      <c r="I223" s="4"/>
      <c r="J223" s="6"/>
    </row>
    <row r="224" spans="1:10" ht="30.5" customHeight="1">
      <c r="A224" s="4"/>
      <c r="B224" s="4"/>
      <c r="C224" s="4"/>
      <c r="D224" s="7"/>
      <c r="E224" s="4"/>
      <c r="F224"/>
      <c r="G224" s="6" t="s">
        <v>615</v>
      </c>
      <c r="H224" s="6"/>
      <c r="I224" s="4"/>
      <c r="J224" s="6"/>
    </row>
    <row r="225" spans="1:10" ht="30.5" customHeight="1">
      <c r="A225" s="4" t="s">
        <v>616</v>
      </c>
      <c r="B225" s="4"/>
      <c r="C225" s="4"/>
      <c r="D225" s="5" t="s">
        <v>617</v>
      </c>
      <c r="E225" s="4"/>
      <c r="F225" t="s">
        <v>618</v>
      </c>
      <c r="G225" s="6" t="s">
        <v>619</v>
      </c>
      <c r="H225" s="6"/>
      <c r="I225" s="4"/>
      <c r="J225" s="6"/>
    </row>
    <row r="226" spans="1:10" ht="30.5" customHeight="1">
      <c r="A226" s="4"/>
      <c r="B226" s="4"/>
      <c r="C226" s="4"/>
      <c r="D226" s="7"/>
      <c r="E226" s="4"/>
      <c r="F226"/>
      <c r="G226" s="6" t="s">
        <v>620</v>
      </c>
      <c r="H226" s="6"/>
      <c r="I226" s="4"/>
      <c r="J226" s="6"/>
    </row>
    <row r="227" spans="1:10" ht="30.5" customHeight="1">
      <c r="A227" s="4"/>
      <c r="B227" s="4"/>
      <c r="C227" s="4"/>
      <c r="D227" s="7"/>
      <c r="E227" s="4"/>
      <c r="F227"/>
      <c r="G227" s="6" t="s">
        <v>621</v>
      </c>
      <c r="H227" s="6"/>
      <c r="I227" s="4"/>
      <c r="J227" s="6"/>
    </row>
    <row r="228" spans="1:10" ht="91" customHeight="1">
      <c r="A228" s="4" t="s">
        <v>622</v>
      </c>
      <c r="B228" s="4"/>
      <c r="C228" s="4"/>
      <c r="D228" s="5" t="s">
        <v>623</v>
      </c>
      <c r="E228" s="4"/>
      <c r="F228"/>
      <c r="G228" s="6" t="s">
        <v>624</v>
      </c>
      <c r="H228" s="6"/>
      <c r="I228" s="4"/>
      <c r="J228" s="6"/>
    </row>
    <row r="229" spans="1:10" ht="91" customHeight="1">
      <c r="A229" s="4" t="s">
        <v>625</v>
      </c>
      <c r="B229" s="4"/>
      <c r="C229" s="4"/>
      <c r="D229" s="5" t="s">
        <v>626</v>
      </c>
      <c r="E229" s="4"/>
      <c r="F229" t="s">
        <v>627</v>
      </c>
      <c r="G229" s="6" t="s">
        <v>628</v>
      </c>
      <c r="H229" s="6"/>
      <c r="I229" s="4"/>
      <c r="J229" s="6"/>
    </row>
    <row r="230" spans="1:10" s="1" customFormat="1" customHeight="1">
      <c r="A230" s="3" t="s">
        <v>629</v>
      </c>
      <c r="B230" s="3"/>
      <c r="C230" s="3"/>
      <c r="D230" s="3"/>
      <c r="E230" s="3"/>
      <c r="F230" s="3"/>
      <c r="G230" s="3"/>
      <c r="H230" s="3"/>
      <c r="I230" s="3"/>
      <c r="J230" s="3"/>
    </row>
    <row r="231" spans="1:10" ht="91" customHeight="1">
      <c r="A231" s="4" t="s">
        <v>630</v>
      </c>
      <c r="B231" s="4"/>
      <c r="C231" s="4"/>
      <c r="D231" s="5" t="s">
        <v>631</v>
      </c>
      <c r="E231" s="4"/>
      <c r="F231" t="s">
        <v>632</v>
      </c>
      <c r="G231" s="6" t="s">
        <v>633</v>
      </c>
      <c r="H231" s="6"/>
      <c r="I231" s="4"/>
      <c r="J231" s="6"/>
    </row>
    <row r="232" spans="1:10" customHeight="1">
      <c r="A232" s="4" t="s">
        <v>634</v>
      </c>
      <c r="B232" s="4" t="s">
        <v>635</v>
      </c>
      <c r="C232" s="4"/>
      <c r="D232" s="5" t="s">
        <v>636</v>
      </c>
      <c r="E232" s="4"/>
      <c r="F232" t="s">
        <v>637</v>
      </c>
      <c r="G232" s="6" t="s">
        <v>638</v>
      </c>
      <c r="H232" s="6" t="s">
        <v>639</v>
      </c>
      <c r="I232" s="4"/>
      <c r="J232" s="6">
        <f>IF(I232&gt;0,PRODUCT(4610,I232),"")</f>
      </c>
    </row>
    <row r="233" spans="1:10" customHeight="1">
      <c r="A233" s="4"/>
      <c r="B233" s="4"/>
      <c r="C233" s="4"/>
      <c r="D233" s="7"/>
      <c r="E233" s="4"/>
      <c r="F233"/>
      <c r="G233" s="6" t="s">
        <v>640</v>
      </c>
      <c r="H233" s="6" t="s">
        <v>641</v>
      </c>
      <c r="I233" s="4"/>
      <c r="J233" s="6">
        <f>IF(I232&gt;0,PRODUCT(565,I232),"")</f>
      </c>
    </row>
    <row r="234" spans="1:10" customHeight="1">
      <c r="A234" s="4"/>
      <c r="B234" s="4"/>
      <c r="C234" s="4"/>
      <c r="D234" s="7"/>
      <c r="E234" s="4"/>
      <c r="F234"/>
      <c r="G234" s="6" t="s">
        <v>642</v>
      </c>
      <c r="H234" s="6"/>
      <c r="I234" s="4"/>
      <c r="J234" s="6"/>
    </row>
    <row r="235" spans="1:10" customHeight="1">
      <c r="A235" s="4"/>
      <c r="B235" s="4"/>
      <c r="C235" s="4"/>
      <c r="D235" s="7"/>
      <c r="E235" s="4"/>
      <c r="F235"/>
      <c r="G235" s="6" t="s">
        <v>643</v>
      </c>
      <c r="H235" s="6" t="s">
        <v>644</v>
      </c>
      <c r="I235" s="4"/>
      <c r="J235" s="6">
        <f>IF(I232&gt;0,PRODUCT(2550,I232),"")</f>
      </c>
    </row>
    <row r="236" spans="1:10" customHeight="1">
      <c r="A236" s="4"/>
      <c r="B236" s="4"/>
      <c r="C236" s="4"/>
      <c r="D236" s="7"/>
      <c r="E236" s="4"/>
      <c r="F236"/>
      <c r="G236" s="6" t="s">
        <v>645</v>
      </c>
      <c r="H236" s="6" t="s">
        <v>646</v>
      </c>
      <c r="I236" s="4"/>
      <c r="J236" s="6">
        <f>IF(I232&gt;0,PRODUCT(350,I232),"")</f>
      </c>
    </row>
    <row r="237" spans="1:10" ht="91" customHeight="1">
      <c r="A237" s="4" t="s">
        <v>647</v>
      </c>
      <c r="B237" s="4"/>
      <c r="C237" s="4"/>
      <c r="D237" s="5" t="s">
        <v>648</v>
      </c>
      <c r="E237" s="4"/>
      <c r="F237"/>
      <c r="G237" s="6" t="s">
        <v>649</v>
      </c>
      <c r="H237" s="6"/>
      <c r="I237" s="4"/>
      <c r="J237" s="6"/>
    </row>
    <row r="238" spans="1:10" ht="91" customHeight="1">
      <c r="A238" s="4" t="s">
        <v>650</v>
      </c>
      <c r="B238" s="4"/>
      <c r="C238" s="4"/>
      <c r="D238" s="5" t="s">
        <v>651</v>
      </c>
      <c r="E238" s="4"/>
      <c r="F238"/>
      <c r="G238" s="6" t="s">
        <v>652</v>
      </c>
      <c r="H238" s="6"/>
      <c r="I238" s="4"/>
      <c r="J238" s="6"/>
    </row>
    <row r="239" spans="1:10" ht="91" customHeight="1">
      <c r="A239" s="4" t="s">
        <v>653</v>
      </c>
      <c r="B239" s="4"/>
      <c r="C239" s="4"/>
      <c r="D239" s="5" t="s">
        <v>654</v>
      </c>
      <c r="E239" s="4"/>
      <c r="F239" t="s">
        <v>655</v>
      </c>
      <c r="G239" s="6" t="s">
        <v>656</v>
      </c>
      <c r="H239" s="6"/>
      <c r="I239" s="4"/>
      <c r="J239" s="6"/>
    </row>
    <row r="240" spans="1:10" ht="91" customHeight="1">
      <c r="A240" s="4" t="s">
        <v>657</v>
      </c>
      <c r="B240" s="4"/>
      <c r="C240" s="4"/>
      <c r="D240" s="5" t="s">
        <v>658</v>
      </c>
      <c r="E240" s="4"/>
      <c r="F240"/>
      <c r="G240" s="6" t="s">
        <v>659</v>
      </c>
      <c r="H240" s="6"/>
      <c r="I240" s="4"/>
      <c r="J240" s="6"/>
    </row>
    <row r="241" spans="1:10" s="1" customFormat="1" customHeight="1">
      <c r="A241" s="3" t="s">
        <v>660</v>
      </c>
      <c r="B241" s="3"/>
      <c r="C241" s="3"/>
      <c r="D241" s="3"/>
      <c r="E241" s="3"/>
      <c r="F241" s="3"/>
      <c r="G241" s="3"/>
      <c r="H241" s="3"/>
      <c r="I241" s="3"/>
      <c r="J241" s="3"/>
    </row>
    <row r="242" spans="1:10" s="1" customFormat="1" customHeight="1">
      <c r="A242" s="3" t="s">
        <v>661</v>
      </c>
      <c r="B242" s="3"/>
      <c r="C242" s="3"/>
      <c r="D242" s="3"/>
      <c r="E242" s="3"/>
      <c r="F242" s="3"/>
      <c r="G242" s="3"/>
      <c r="H242" s="3"/>
      <c r="I242" s="3"/>
      <c r="J242" s="3"/>
    </row>
    <row r="243" spans="1:10" ht="86.2" customHeight="1">
      <c r="A243" s="4" t="s">
        <v>662</v>
      </c>
      <c r="B243" s="4" t="s">
        <v>663</v>
      </c>
      <c r="C243" s="4"/>
      <c r="D243" s="5" t="s">
        <v>664</v>
      </c>
      <c r="E243" s="4"/>
      <c r="F243"/>
      <c r="G243" s="6" t="s">
        <v>665</v>
      </c>
      <c r="H243" s="6" t="s">
        <v>666</v>
      </c>
      <c r="I243" s="4"/>
      <c r="J243" s="6">
        <f>IF(I243&gt;0,PRODUCT(4115,I243),"")</f>
      </c>
    </row>
    <row r="244" spans="1:10" ht="51.4" customHeight="1">
      <c r="A244" s="4" t="s">
        <v>667</v>
      </c>
      <c r="B244" s="4" t="s">
        <v>668</v>
      </c>
      <c r="C244" s="4"/>
      <c r="D244" s="5" t="s">
        <v>669</v>
      </c>
      <c r="E244" s="4"/>
      <c r="F244" t="s">
        <v>670</v>
      </c>
      <c r="G244" s="6" t="s">
        <v>671</v>
      </c>
      <c r="H244" s="6" t="s">
        <v>672</v>
      </c>
      <c r="I244" s="4"/>
      <c r="J244" s="6">
        <f>IF(I244&gt;0,PRODUCT(4600,I244),"")</f>
      </c>
    </row>
    <row r="245" spans="1:10" ht="57.4" customHeight="1">
      <c r="A245" s="4" t="s">
        <v>673</v>
      </c>
      <c r="B245" s="4" t="s">
        <v>674</v>
      </c>
      <c r="C245" s="4"/>
      <c r="D245" s="5" t="s">
        <v>675</v>
      </c>
      <c r="E245" s="4"/>
      <c r="F245"/>
      <c r="G245" s="6" t="s">
        <v>676</v>
      </c>
      <c r="H245" s="6" t="s">
        <v>677</v>
      </c>
      <c r="I245" s="4"/>
      <c r="J245" s="6">
        <f>IF(I245&gt;0,PRODUCT(4230,I245),"")</f>
      </c>
    </row>
    <row r="246" spans="1:10" ht="91" customHeight="1">
      <c r="A246" s="4" t="s">
        <v>678</v>
      </c>
      <c r="B246" s="4" t="s">
        <v>679</v>
      </c>
      <c r="C246" s="4"/>
      <c r="D246" s="5" t="s">
        <v>680</v>
      </c>
      <c r="E246" s="4"/>
      <c r="F246" t="s">
        <v>681</v>
      </c>
      <c r="G246" s="6" t="s">
        <v>682</v>
      </c>
      <c r="H246" s="6" t="s">
        <v>683</v>
      </c>
      <c r="I246" s="4"/>
      <c r="J246" s="6">
        <f>IF(I246&gt;0,PRODUCT(4075,I246),"")</f>
      </c>
    </row>
    <row r="247" spans="1:10" ht="57.4" customHeight="1">
      <c r="A247" s="4" t="s">
        <v>684</v>
      </c>
      <c r="B247" s="4" t="s">
        <v>685</v>
      </c>
      <c r="C247" s="4"/>
      <c r="D247" s="5" t="s">
        <v>686</v>
      </c>
      <c r="E247" s="4"/>
      <c r="F247" t="s">
        <v>687</v>
      </c>
      <c r="G247" s="6" t="s">
        <v>688</v>
      </c>
      <c r="H247" s="6" t="s">
        <v>689</v>
      </c>
      <c r="I247" s="4"/>
      <c r="J247" s="6">
        <f>IF(I247&gt;0,PRODUCT(4075,I247),"")</f>
      </c>
    </row>
    <row r="248" spans="1:10" s="1" customFormat="1" customHeight="1">
      <c r="A248" s="3" t="s">
        <v>690</v>
      </c>
      <c r="B248" s="3"/>
      <c r="C248" s="3"/>
      <c r="D248" s="3"/>
      <c r="E248" s="3"/>
      <c r="F248" s="3"/>
      <c r="G248" s="3"/>
      <c r="H248" s="3"/>
      <c r="I248" s="3"/>
      <c r="J248" s="3"/>
    </row>
    <row r="249" spans="1:10" ht="58.6" customHeight="1">
      <c r="A249" s="4" t="s">
        <v>691</v>
      </c>
      <c r="B249" s="4" t="s">
        <v>692</v>
      </c>
      <c r="C249" s="4"/>
      <c r="D249" s="5" t="s">
        <v>693</v>
      </c>
      <c r="E249" s="4"/>
      <c r="F249" t="s">
        <v>694</v>
      </c>
      <c r="G249" s="6" t="s">
        <v>695</v>
      </c>
      <c r="H249" s="6" t="s">
        <v>696</v>
      </c>
      <c r="I249" s="4"/>
      <c r="J249" s="6">
        <f>IF(I249&gt;0,PRODUCT(4805,I249),"")</f>
      </c>
    </row>
    <row r="250" spans="1:10" ht="79" customHeight="1">
      <c r="A250" s="4" t="s">
        <v>697</v>
      </c>
      <c r="B250" s="4" t="s">
        <v>698</v>
      </c>
      <c r="C250" s="4"/>
      <c r="D250" s="5" t="s">
        <v>699</v>
      </c>
      <c r="E250" s="4"/>
      <c r="F250"/>
      <c r="G250" s="6" t="s">
        <v>700</v>
      </c>
      <c r="H250" s="6" t="s">
        <v>701</v>
      </c>
      <c r="I250" s="4"/>
      <c r="J250" s="6">
        <f>IF(I250&gt;0,PRODUCT(5190,I250),"")</f>
      </c>
    </row>
    <row r="251" spans="1:10" ht="86.2" customHeight="1">
      <c r="A251" s="4" t="s">
        <v>702</v>
      </c>
      <c r="B251" s="4" t="s">
        <v>703</v>
      </c>
      <c r="C251" s="4"/>
      <c r="D251" s="5" t="s">
        <v>704</v>
      </c>
      <c r="E251" s="4"/>
      <c r="F251"/>
      <c r="G251" s="6" t="s">
        <v>705</v>
      </c>
      <c r="H251" s="6" t="s">
        <v>706</v>
      </c>
      <c r="I251" s="4"/>
      <c r="J251" s="6">
        <f>IF(I251&gt;0,PRODUCT(4900,I251),"")</f>
      </c>
    </row>
    <row r="252" spans="1:10" ht="20.5" customHeight="1">
      <c r="A252" s="4" t="s">
        <v>707</v>
      </c>
      <c r="B252" s="4" t="s">
        <v>708</v>
      </c>
      <c r="C252" s="4"/>
      <c r="D252" s="5" t="s">
        <v>709</v>
      </c>
      <c r="E252" s="4"/>
      <c r="F252"/>
      <c r="G252" s="6" t="s">
        <v>710</v>
      </c>
      <c r="H252" s="6" t="s">
        <v>711</v>
      </c>
      <c r="I252" s="4"/>
      <c r="J252" s="6">
        <f>IF(I252&gt;0,PRODUCT(5275,I252),"")</f>
      </c>
    </row>
    <row r="253" spans="1:10" ht="20.5" customHeight="1">
      <c r="A253" s="4"/>
      <c r="B253" s="4"/>
      <c r="C253" s="4"/>
      <c r="D253" s="7"/>
      <c r="E253" s="4"/>
      <c r="F253"/>
      <c r="G253" s="6" t="s">
        <v>712</v>
      </c>
      <c r="H253" s="6" t="s">
        <v>713</v>
      </c>
      <c r="I253" s="4"/>
      <c r="J253" s="6">
        <f>IF(I252&gt;0,PRODUCT(5275,I252),"")</f>
      </c>
    </row>
    <row r="254" spans="1:10" ht="20.5" customHeight="1">
      <c r="A254" s="4"/>
      <c r="B254" s="4"/>
      <c r="C254" s="4"/>
      <c r="D254" s="7"/>
      <c r="E254" s="4"/>
      <c r="F254"/>
      <c r="G254" s="6" t="s">
        <v>714</v>
      </c>
      <c r="H254" s="6" t="s">
        <v>715</v>
      </c>
      <c r="I254" s="4"/>
      <c r="J254" s="6">
        <f>IF(I252&gt;0,PRODUCT(5275,I252),"")</f>
      </c>
    </row>
    <row r="255" spans="1:10" ht="27.5" customHeight="1">
      <c r="A255" s="4" t="s">
        <v>716</v>
      </c>
      <c r="B255" s="4" t="s">
        <v>717</v>
      </c>
      <c r="C255" s="4"/>
      <c r="D255" s="5" t="s">
        <v>718</v>
      </c>
      <c r="E255" s="4"/>
      <c r="F255"/>
      <c r="G255" s="6" t="s">
        <v>719</v>
      </c>
      <c r="H255" s="6" t="s">
        <v>720</v>
      </c>
      <c r="I255" s="4"/>
      <c r="J255" s="6">
        <f>IF(I255&gt;0,PRODUCT(660,I255),"")</f>
      </c>
    </row>
    <row r="256" spans="1:10" ht="27.5" customHeight="1">
      <c r="A256" s="4"/>
      <c r="B256" s="4"/>
      <c r="C256" s="4"/>
      <c r="D256" s="7"/>
      <c r="E256" s="4"/>
      <c r="F256"/>
      <c r="G256" s="6" t="s">
        <v>721</v>
      </c>
      <c r="H256" s="6" t="s">
        <v>722</v>
      </c>
      <c r="I256" s="4"/>
      <c r="J256" s="6">
        <f>IF(I255&gt;0,PRODUCT(7515,I255),"")</f>
      </c>
    </row>
    <row r="257" spans="1:10" ht="27.6" customHeight="1">
      <c r="A257" s="4"/>
      <c r="B257" s="4"/>
      <c r="C257" s="4"/>
      <c r="D257" s="7"/>
      <c r="E257" s="4"/>
      <c r="F257"/>
      <c r="G257" s="6" t="s">
        <v>723</v>
      </c>
      <c r="H257" s="6" t="s">
        <v>724</v>
      </c>
      <c r="I257" s="4"/>
      <c r="J257" s="6">
        <f>IF(I255&gt;0,PRODUCT(2135,I255),"")</f>
      </c>
    </row>
    <row r="258" spans="1:10" ht="22.5" customHeight="1">
      <c r="A258" s="4" t="s">
        <v>725</v>
      </c>
      <c r="B258" s="4" t="s">
        <v>726</v>
      </c>
      <c r="C258" s="4"/>
      <c r="D258" s="5" t="s">
        <v>727</v>
      </c>
      <c r="E258" s="4"/>
      <c r="F258"/>
      <c r="G258" s="6" t="s">
        <v>728</v>
      </c>
      <c r="H258" s="6" t="s">
        <v>729</v>
      </c>
      <c r="I258" s="4"/>
      <c r="J258" s="6">
        <f>IF(I258&gt;0,PRODUCT(5340,I258),"")</f>
      </c>
    </row>
    <row r="259" spans="1:10" ht="22.5" customHeight="1">
      <c r="A259" s="4"/>
      <c r="B259" s="4"/>
      <c r="C259" s="4"/>
      <c r="D259" s="7"/>
      <c r="E259" s="4"/>
      <c r="F259"/>
      <c r="G259" s="6" t="s">
        <v>730</v>
      </c>
      <c r="H259" s="6" t="s">
        <v>731</v>
      </c>
      <c r="I259" s="4"/>
      <c r="J259" s="6">
        <f>IF(I258&gt;0,PRODUCT(5340,I258),"")</f>
      </c>
    </row>
    <row r="260" spans="1:10" ht="23.2" customHeight="1">
      <c r="A260" s="4"/>
      <c r="B260" s="4"/>
      <c r="C260" s="4"/>
      <c r="D260" s="7"/>
      <c r="E260" s="4"/>
      <c r="F260"/>
      <c r="G260" s="6" t="s">
        <v>732</v>
      </c>
      <c r="H260" s="6" t="s">
        <v>733</v>
      </c>
      <c r="I260" s="4"/>
      <c r="J260" s="6">
        <f>IF(I258&gt;0,PRODUCT(5340,I258),"")</f>
      </c>
    </row>
    <row r="261" spans="1:10" ht="64.6" customHeight="1">
      <c r="A261" s="4" t="s">
        <v>734</v>
      </c>
      <c r="B261" s="4" t="s">
        <v>735</v>
      </c>
      <c r="C261" s="4"/>
      <c r="D261" s="5" t="s">
        <v>736</v>
      </c>
      <c r="E261" s="4"/>
      <c r="F261"/>
      <c r="G261" s="6" t="s">
        <v>737</v>
      </c>
      <c r="H261" s="6" t="s">
        <v>738</v>
      </c>
      <c r="I261" s="4"/>
      <c r="J261" s="6">
        <f>IF(I261&gt;0,PRODUCT(8195,I261),"")</f>
      </c>
    </row>
    <row r="262" spans="1:10" ht="30.5" customHeight="1">
      <c r="A262" s="4" t="s">
        <v>739</v>
      </c>
      <c r="B262" s="4" t="s">
        <v>740</v>
      </c>
      <c r="C262" s="4"/>
      <c r="D262" s="5" t="s">
        <v>741</v>
      </c>
      <c r="E262" s="4"/>
      <c r="F262"/>
      <c r="G262" s="6" t="s">
        <v>742</v>
      </c>
      <c r="H262" s="6" t="s">
        <v>743</v>
      </c>
      <c r="I262" s="4"/>
      <c r="J262" s="6">
        <f>IF(I262&gt;0,PRODUCT(4925,I262),"")</f>
      </c>
    </row>
    <row r="263" spans="1:10" ht="30.5" customHeight="1">
      <c r="A263" s="4"/>
      <c r="B263" s="4"/>
      <c r="C263" s="4"/>
      <c r="D263" s="7"/>
      <c r="E263" s="4"/>
      <c r="F263"/>
      <c r="G263" s="6" t="s">
        <v>744</v>
      </c>
      <c r="H263" s="6" t="s">
        <v>745</v>
      </c>
      <c r="I263" s="4"/>
      <c r="J263" s="6">
        <f>IF(I262&gt;0,PRODUCT(4925,I262),"")</f>
      </c>
    </row>
    <row r="264" spans="1:10" ht="30.5" customHeight="1">
      <c r="A264" s="4"/>
      <c r="B264" s="4"/>
      <c r="C264" s="4"/>
      <c r="D264" s="7"/>
      <c r="E264" s="4"/>
      <c r="F264"/>
      <c r="G264" s="6" t="s">
        <v>746</v>
      </c>
      <c r="H264" s="6" t="s">
        <v>747</v>
      </c>
      <c r="I264" s="4"/>
      <c r="J264" s="6">
        <f>IF(I262&gt;0,PRODUCT(4925,I262),"")</f>
      </c>
    </row>
    <row r="265" spans="1:10" ht="91" customHeight="1">
      <c r="A265" s="4" t="s">
        <v>748</v>
      </c>
      <c r="B265" s="4" t="s">
        <v>749</v>
      </c>
      <c r="C265" s="4"/>
      <c r="D265" s="5" t="s">
        <v>750</v>
      </c>
      <c r="E265" s="4"/>
      <c r="F265"/>
      <c r="G265" s="6" t="s">
        <v>751</v>
      </c>
      <c r="H265" s="6" t="s">
        <v>752</v>
      </c>
      <c r="I265" s="4"/>
      <c r="J265" s="6">
        <f>IF(I265&gt;0,PRODUCT(5035,I265),"")</f>
      </c>
    </row>
    <row r="266" spans="1:10" ht="91" customHeight="1">
      <c r="A266" s="4" t="s">
        <v>753</v>
      </c>
      <c r="B266" s="4" t="s">
        <v>754</v>
      </c>
      <c r="C266" s="4"/>
      <c r="D266" s="5" t="s">
        <v>755</v>
      </c>
      <c r="E266" s="4"/>
      <c r="F266"/>
      <c r="G266" s="6" t="s">
        <v>756</v>
      </c>
      <c r="H266" s="6" t="s">
        <v>757</v>
      </c>
      <c r="I266" s="4"/>
      <c r="J266" s="6">
        <f>IF(I266&gt;0,PRODUCT(5280,I266),"")</f>
      </c>
    </row>
    <row r="267" spans="1:10" s="8" customFormat="1" customHeight="1">
      <c r="A267" s="9">
        <f>CONCATENATE("Общая сумма: ",SUM(J2:J141)," руб.")</f>
      </c>
      <c r="B267" s="9"/>
      <c r="C267" s="9"/>
      <c r="D267" s="9"/>
      <c r="E267" s="9"/>
      <c r="F267" s="9"/>
      <c r="G267" s="9"/>
      <c r="H267" s="9"/>
      <c r="I267" s="9"/>
      <c r="J267" s="9"/>
    </row>
  </sheetData>
  <sheetProtection formatCells="0" formatColumns="0" formatRows="0" insertColumns="0" insertRows="0" insertHyperlinks="0" deleteColumns="0" deleteRows="0" sort="0" autoFilter="0" pivotTables="0"/>
  <mergeCells count="388">
    <mergeCell ref="A1:J1"/>
    <mergeCell ref="A3:J3"/>
    <mergeCell ref="A4:J4"/>
    <mergeCell ref="A5:J5"/>
    <mergeCell ref="A7:A9"/>
    <mergeCell ref="B7:B9"/>
    <mergeCell ref="C7:C9"/>
    <mergeCell ref="D7:D9"/>
    <mergeCell ref="E7:E9"/>
    <mergeCell ref="F7:F9"/>
    <mergeCell ref="I7:I9"/>
    <mergeCell ref="A10:J10"/>
    <mergeCell ref="A11:A12"/>
    <mergeCell ref="B11:B12"/>
    <mergeCell ref="C11:C12"/>
    <mergeCell ref="D11:D12"/>
    <mergeCell ref="E11:E12"/>
    <mergeCell ref="F11:F12"/>
    <mergeCell ref="I11:I12"/>
    <mergeCell ref="A13:J13"/>
    <mergeCell ref="A14:A16"/>
    <mergeCell ref="B14:B16"/>
    <mergeCell ref="C14:C16"/>
    <mergeCell ref="D14:D16"/>
    <mergeCell ref="E14:E16"/>
    <mergeCell ref="F14:F16"/>
    <mergeCell ref="I14:I16"/>
    <mergeCell ref="A17:J17"/>
    <mergeCell ref="A18:A21"/>
    <mergeCell ref="B18:B21"/>
    <mergeCell ref="C18:C21"/>
    <mergeCell ref="D18:D21"/>
    <mergeCell ref="E18:E21"/>
    <mergeCell ref="F18:F21"/>
    <mergeCell ref="I18:I21"/>
    <mergeCell ref="A22:J22"/>
    <mergeCell ref="A23:J23"/>
    <mergeCell ref="A24:A27"/>
    <mergeCell ref="B24:B27"/>
    <mergeCell ref="C24:C27"/>
    <mergeCell ref="D24:D27"/>
    <mergeCell ref="E24:E27"/>
    <mergeCell ref="F24:F27"/>
    <mergeCell ref="I24:I27"/>
    <mergeCell ref="A28:A31"/>
    <mergeCell ref="B28:B31"/>
    <mergeCell ref="C28:C31"/>
    <mergeCell ref="D28:D31"/>
    <mergeCell ref="E28:E31"/>
    <mergeCell ref="F28:F31"/>
    <mergeCell ref="I28:I31"/>
    <mergeCell ref="A32:J32"/>
    <mergeCell ref="A33:A36"/>
    <mergeCell ref="B33:B36"/>
    <mergeCell ref="C33:C36"/>
    <mergeCell ref="D33:D36"/>
    <mergeCell ref="E33:E36"/>
    <mergeCell ref="F33:F36"/>
    <mergeCell ref="I33:I36"/>
    <mergeCell ref="A37:J37"/>
    <mergeCell ref="A38:A41"/>
    <mergeCell ref="B38:B41"/>
    <mergeCell ref="C38:C41"/>
    <mergeCell ref="D38:D41"/>
    <mergeCell ref="E38:E41"/>
    <mergeCell ref="F38:F41"/>
    <mergeCell ref="I38:I41"/>
    <mergeCell ref="A42:J42"/>
    <mergeCell ref="A43:A46"/>
    <mergeCell ref="B43:B46"/>
    <mergeCell ref="C43:C46"/>
    <mergeCell ref="D43:D46"/>
    <mergeCell ref="E43:E46"/>
    <mergeCell ref="F43:F46"/>
    <mergeCell ref="I43:I46"/>
    <mergeCell ref="A47:A50"/>
    <mergeCell ref="B47:B50"/>
    <mergeCell ref="C47:C50"/>
    <mergeCell ref="D47:D50"/>
    <mergeCell ref="E47:E50"/>
    <mergeCell ref="F47:F50"/>
    <mergeCell ref="I47:I50"/>
    <mergeCell ref="A51:J51"/>
    <mergeCell ref="A52:A56"/>
    <mergeCell ref="B52:B56"/>
    <mergeCell ref="C52:C56"/>
    <mergeCell ref="D52:D56"/>
    <mergeCell ref="E52:E56"/>
    <mergeCell ref="F52:F56"/>
    <mergeCell ref="I52:I56"/>
    <mergeCell ref="A57:A61"/>
    <mergeCell ref="B57:B61"/>
    <mergeCell ref="C57:C61"/>
    <mergeCell ref="D57:D61"/>
    <mergeCell ref="E57:E61"/>
    <mergeCell ref="F57:F61"/>
    <mergeCell ref="I57:I61"/>
    <mergeCell ref="A62:A66"/>
    <mergeCell ref="B62:B66"/>
    <mergeCell ref="C62:C66"/>
    <mergeCell ref="D62:D66"/>
    <mergeCell ref="E62:E66"/>
    <mergeCell ref="F62:F66"/>
    <mergeCell ref="I62:I66"/>
    <mergeCell ref="A67:A71"/>
    <mergeCell ref="B67:B71"/>
    <mergeCell ref="C67:C71"/>
    <mergeCell ref="D67:D71"/>
    <mergeCell ref="E67:E71"/>
    <mergeCell ref="F67:F71"/>
    <mergeCell ref="I67:I71"/>
    <mergeCell ref="A72:J72"/>
    <mergeCell ref="A73:A76"/>
    <mergeCell ref="B73:B76"/>
    <mergeCell ref="C73:C76"/>
    <mergeCell ref="D73:D76"/>
    <mergeCell ref="E73:E76"/>
    <mergeCell ref="F73:F76"/>
    <mergeCell ref="I73:I76"/>
    <mergeCell ref="A77:A78"/>
    <mergeCell ref="B77:B78"/>
    <mergeCell ref="C77:C78"/>
    <mergeCell ref="D77:D78"/>
    <mergeCell ref="E77:E78"/>
    <mergeCell ref="F77:F78"/>
    <mergeCell ref="I77:I78"/>
    <mergeCell ref="A79:A81"/>
    <mergeCell ref="B79:B81"/>
    <mergeCell ref="C79:C81"/>
    <mergeCell ref="D79:D81"/>
    <mergeCell ref="E79:E81"/>
    <mergeCell ref="F79:F81"/>
    <mergeCell ref="I79:I81"/>
    <mergeCell ref="A82:A84"/>
    <mergeCell ref="B82:B84"/>
    <mergeCell ref="C82:C84"/>
    <mergeCell ref="D82:D84"/>
    <mergeCell ref="E82:E84"/>
    <mergeCell ref="F82:F84"/>
    <mergeCell ref="I82:I84"/>
    <mergeCell ref="A85:A87"/>
    <mergeCell ref="B85:B87"/>
    <mergeCell ref="C85:C87"/>
    <mergeCell ref="D85:D87"/>
    <mergeCell ref="E85:E87"/>
    <mergeCell ref="F85:F87"/>
    <mergeCell ref="I85:I87"/>
    <mergeCell ref="A88:J88"/>
    <mergeCell ref="A89:J89"/>
    <mergeCell ref="A90:A92"/>
    <mergeCell ref="B90:B92"/>
    <mergeCell ref="C90:C92"/>
    <mergeCell ref="D90:D92"/>
    <mergeCell ref="E90:E92"/>
    <mergeCell ref="F90:F92"/>
    <mergeCell ref="I90:I92"/>
    <mergeCell ref="A93:J93"/>
    <mergeCell ref="A96:J96"/>
    <mergeCell ref="A98:A99"/>
    <mergeCell ref="B98:B99"/>
    <mergeCell ref="C98:C99"/>
    <mergeCell ref="D98:D99"/>
    <mergeCell ref="E98:E99"/>
    <mergeCell ref="F98:F99"/>
    <mergeCell ref="I98:I99"/>
    <mergeCell ref="A101:A103"/>
    <mergeCell ref="B101:B103"/>
    <mergeCell ref="C101:C103"/>
    <mergeCell ref="D101:D103"/>
    <mergeCell ref="E101:E103"/>
    <mergeCell ref="F101:F103"/>
    <mergeCell ref="I101:I103"/>
    <mergeCell ref="A104:J104"/>
    <mergeCell ref="A106:A107"/>
    <mergeCell ref="B106:B107"/>
    <mergeCell ref="C106:C107"/>
    <mergeCell ref="D106:D107"/>
    <mergeCell ref="E106:E107"/>
    <mergeCell ref="F106:F107"/>
    <mergeCell ref="I106:I107"/>
    <mergeCell ref="A109:A111"/>
    <mergeCell ref="B109:B111"/>
    <mergeCell ref="C109:C111"/>
    <mergeCell ref="D109:D111"/>
    <mergeCell ref="E109:E111"/>
    <mergeCell ref="F109:F111"/>
    <mergeCell ref="I109:I111"/>
    <mergeCell ref="A113:A115"/>
    <mergeCell ref="B113:B115"/>
    <mergeCell ref="C113:C115"/>
    <mergeCell ref="D113:D115"/>
    <mergeCell ref="E113:E115"/>
    <mergeCell ref="F113:F115"/>
    <mergeCell ref="I113:I115"/>
    <mergeCell ref="A117:J117"/>
    <mergeCell ref="A118:J118"/>
    <mergeCell ref="A124:A126"/>
    <mergeCell ref="B124:B126"/>
    <mergeCell ref="C124:C126"/>
    <mergeCell ref="D124:D126"/>
    <mergeCell ref="E124:E126"/>
    <mergeCell ref="F124:F126"/>
    <mergeCell ref="I124:I126"/>
    <mergeCell ref="A127:J127"/>
    <mergeCell ref="A128:A131"/>
    <mergeCell ref="B128:B131"/>
    <mergeCell ref="C128:C131"/>
    <mergeCell ref="D128:D131"/>
    <mergeCell ref="E128:E131"/>
    <mergeCell ref="F128:F131"/>
    <mergeCell ref="I128:I131"/>
    <mergeCell ref="A132:A133"/>
    <mergeCell ref="B132:B133"/>
    <mergeCell ref="C132:C133"/>
    <mergeCell ref="D132:D133"/>
    <mergeCell ref="E132:E133"/>
    <mergeCell ref="F132:F133"/>
    <mergeCell ref="I132:I133"/>
    <mergeCell ref="A134:J134"/>
    <mergeCell ref="A141:A143"/>
    <mergeCell ref="B141:B143"/>
    <mergeCell ref="C141:C143"/>
    <mergeCell ref="D141:D143"/>
    <mergeCell ref="E141:E143"/>
    <mergeCell ref="F141:F143"/>
    <mergeCell ref="I141:I143"/>
    <mergeCell ref="A144:J144"/>
    <mergeCell ref="A148:A150"/>
    <mergeCell ref="B148:B150"/>
    <mergeCell ref="C148:C150"/>
    <mergeCell ref="D148:D150"/>
    <mergeCell ref="E148:E150"/>
    <mergeCell ref="F148:F150"/>
    <mergeCell ref="I148:I150"/>
    <mergeCell ref="A158:A160"/>
    <mergeCell ref="B158:B160"/>
    <mergeCell ref="C158:C160"/>
    <mergeCell ref="D158:D160"/>
    <mergeCell ref="E158:E160"/>
    <mergeCell ref="F158:F160"/>
    <mergeCell ref="I158:I160"/>
    <mergeCell ref="A161:A163"/>
    <mergeCell ref="B161:B163"/>
    <mergeCell ref="C161:C163"/>
    <mergeCell ref="D161:D163"/>
    <mergeCell ref="E161:E163"/>
    <mergeCell ref="F161:F163"/>
    <mergeCell ref="I161:I163"/>
    <mergeCell ref="A164:A166"/>
    <mergeCell ref="B164:B166"/>
    <mergeCell ref="C164:C166"/>
    <mergeCell ref="D164:D166"/>
    <mergeCell ref="E164:E166"/>
    <mergeCell ref="F164:F166"/>
    <mergeCell ref="I164:I166"/>
    <mergeCell ref="A167:A169"/>
    <mergeCell ref="B167:B169"/>
    <mergeCell ref="C167:C169"/>
    <mergeCell ref="D167:D169"/>
    <mergeCell ref="E167:E169"/>
    <mergeCell ref="F167:F169"/>
    <mergeCell ref="I167:I169"/>
    <mergeCell ref="A170:J170"/>
    <mergeCell ref="A173:A177"/>
    <mergeCell ref="B173:B177"/>
    <mergeCell ref="C173:C177"/>
    <mergeCell ref="D173:D177"/>
    <mergeCell ref="E173:E177"/>
    <mergeCell ref="F173:F177"/>
    <mergeCell ref="I173:I177"/>
    <mergeCell ref="A178:A182"/>
    <mergeCell ref="B178:B182"/>
    <mergeCell ref="C178:C182"/>
    <mergeCell ref="D178:D182"/>
    <mergeCell ref="E178:E182"/>
    <mergeCell ref="F178:F182"/>
    <mergeCell ref="I178:I182"/>
    <mergeCell ref="A183:J183"/>
    <mergeCell ref="A185:A189"/>
    <mergeCell ref="B185:B189"/>
    <mergeCell ref="C185:C189"/>
    <mergeCell ref="D185:D189"/>
    <mergeCell ref="E185:E189"/>
    <mergeCell ref="F185:F189"/>
    <mergeCell ref="I185:I189"/>
    <mergeCell ref="A190:A193"/>
    <mergeCell ref="B190:B193"/>
    <mergeCell ref="C190:C193"/>
    <mergeCell ref="D190:D193"/>
    <mergeCell ref="E190:E193"/>
    <mergeCell ref="F190:F193"/>
    <mergeCell ref="I190:I193"/>
    <mergeCell ref="A194:A197"/>
    <mergeCell ref="B194:B197"/>
    <mergeCell ref="C194:C197"/>
    <mergeCell ref="D194:D197"/>
    <mergeCell ref="E194:E197"/>
    <mergeCell ref="F194:F197"/>
    <mergeCell ref="I194:I197"/>
    <mergeCell ref="A201:A205"/>
    <mergeCell ref="B201:B205"/>
    <mergeCell ref="C201:C205"/>
    <mergeCell ref="D201:D205"/>
    <mergeCell ref="E201:E205"/>
    <mergeCell ref="F201:F205"/>
    <mergeCell ref="I201:I205"/>
    <mergeCell ref="A207:A209"/>
    <mergeCell ref="B207:B209"/>
    <mergeCell ref="C207:C209"/>
    <mergeCell ref="D207:D209"/>
    <mergeCell ref="E207:E209"/>
    <mergeCell ref="F207:F209"/>
    <mergeCell ref="I207:I209"/>
    <mergeCell ref="A211:A212"/>
    <mergeCell ref="B211:B212"/>
    <mergeCell ref="C211:C212"/>
    <mergeCell ref="D211:D212"/>
    <mergeCell ref="E211:E212"/>
    <mergeCell ref="F211:F212"/>
    <mergeCell ref="I211:I212"/>
    <mergeCell ref="A215:A217"/>
    <mergeCell ref="B215:B217"/>
    <mergeCell ref="C215:C217"/>
    <mergeCell ref="D215:D217"/>
    <mergeCell ref="E215:E217"/>
    <mergeCell ref="F215:F217"/>
    <mergeCell ref="I215:I217"/>
    <mergeCell ref="A218:A220"/>
    <mergeCell ref="B218:B220"/>
    <mergeCell ref="C218:C220"/>
    <mergeCell ref="D218:D220"/>
    <mergeCell ref="E218:E220"/>
    <mergeCell ref="F218:F220"/>
    <mergeCell ref="I218:I220"/>
    <mergeCell ref="A222:A224"/>
    <mergeCell ref="B222:B224"/>
    <mergeCell ref="C222:C224"/>
    <mergeCell ref="D222:D224"/>
    <mergeCell ref="E222:E224"/>
    <mergeCell ref="F222:F224"/>
    <mergeCell ref="I222:I224"/>
    <mergeCell ref="A225:A227"/>
    <mergeCell ref="B225:B227"/>
    <mergeCell ref="C225:C227"/>
    <mergeCell ref="D225:D227"/>
    <mergeCell ref="E225:E227"/>
    <mergeCell ref="F225:F227"/>
    <mergeCell ref="I225:I227"/>
    <mergeCell ref="A230:J230"/>
    <mergeCell ref="A232:A236"/>
    <mergeCell ref="B232:B236"/>
    <mergeCell ref="C232:C236"/>
    <mergeCell ref="D232:D236"/>
    <mergeCell ref="E232:E236"/>
    <mergeCell ref="F232:F236"/>
    <mergeCell ref="I232:I236"/>
    <mergeCell ref="A241:J241"/>
    <mergeCell ref="A242:J242"/>
    <mergeCell ref="A248:J248"/>
    <mergeCell ref="A252:A254"/>
    <mergeCell ref="B252:B254"/>
    <mergeCell ref="C252:C254"/>
    <mergeCell ref="D252:D254"/>
    <mergeCell ref="E252:E254"/>
    <mergeCell ref="F252:F254"/>
    <mergeCell ref="I252:I254"/>
    <mergeCell ref="A255:A257"/>
    <mergeCell ref="B255:B257"/>
    <mergeCell ref="C255:C257"/>
    <mergeCell ref="D255:D257"/>
    <mergeCell ref="E255:E257"/>
    <mergeCell ref="F255:F257"/>
    <mergeCell ref="I255:I257"/>
    <mergeCell ref="A258:A260"/>
    <mergeCell ref="B258:B260"/>
    <mergeCell ref="C258:C260"/>
    <mergeCell ref="D258:D260"/>
    <mergeCell ref="E258:E260"/>
    <mergeCell ref="F258:F260"/>
    <mergeCell ref="I258:I260"/>
    <mergeCell ref="A262:A264"/>
    <mergeCell ref="B262:B264"/>
    <mergeCell ref="C262:C264"/>
    <mergeCell ref="D262:D264"/>
    <mergeCell ref="E262:E264"/>
    <mergeCell ref="F262:F264"/>
    <mergeCell ref="I262:I264"/>
    <mergeCell ref="A267:J267"/>
  </mergeCells>
  <hyperlinks>
    <hyperlink ref="D6" r:id="rId2"/>
    <hyperlink ref="D7" r:id="rId3"/>
    <hyperlink ref="D11" r:id="rId4"/>
    <hyperlink ref="D14" r:id="rId5"/>
    <hyperlink ref="D18" r:id="rId6"/>
    <hyperlink ref="D24" r:id="rId7"/>
    <hyperlink ref="D28" r:id="rId8"/>
    <hyperlink ref="D33" r:id="rId9"/>
    <hyperlink ref="D38" r:id="rId10"/>
    <hyperlink ref="D43" r:id="rId11"/>
    <hyperlink ref="D47" r:id="rId12"/>
    <hyperlink ref="D52" r:id="rId13"/>
    <hyperlink ref="D57" r:id="rId14"/>
    <hyperlink ref="D62" r:id="rId15"/>
    <hyperlink ref="D67" r:id="rId16"/>
    <hyperlink ref="D73" r:id="rId17"/>
    <hyperlink ref="D77" r:id="rId18"/>
    <hyperlink ref="D79" r:id="rId19"/>
    <hyperlink ref="D82" r:id="rId20"/>
    <hyperlink ref="D85" r:id="rId21"/>
    <hyperlink ref="D90" r:id="rId22"/>
    <hyperlink ref="D94" r:id="rId23"/>
    <hyperlink ref="D95" r:id="rId24"/>
    <hyperlink ref="D97" r:id="rId25"/>
    <hyperlink ref="D98" r:id="rId26"/>
    <hyperlink ref="D100" r:id="rId27"/>
    <hyperlink ref="D101" r:id="rId28"/>
    <hyperlink ref="D105" r:id="rId29"/>
    <hyperlink ref="D106" r:id="rId30"/>
    <hyperlink ref="D108" r:id="rId31"/>
    <hyperlink ref="D109" r:id="rId32"/>
    <hyperlink ref="D112" r:id="rId33"/>
    <hyperlink ref="D113" r:id="rId34"/>
    <hyperlink ref="D116" r:id="rId35"/>
    <hyperlink ref="D119" r:id="rId36"/>
    <hyperlink ref="D120" r:id="rId37"/>
    <hyperlink ref="D121" r:id="rId38"/>
    <hyperlink ref="D122" r:id="rId39"/>
    <hyperlink ref="D123" r:id="rId40"/>
    <hyperlink ref="D124" r:id="rId41"/>
    <hyperlink ref="D128" r:id="rId42"/>
    <hyperlink ref="D132" r:id="rId43"/>
    <hyperlink ref="D135" r:id="rId44"/>
    <hyperlink ref="D136" r:id="rId45"/>
    <hyperlink ref="D137" r:id="rId46"/>
    <hyperlink ref="D138" r:id="rId47"/>
    <hyperlink ref="D139" r:id="rId48"/>
    <hyperlink ref="D140" r:id="rId49"/>
    <hyperlink ref="D141" r:id="rId50"/>
    <hyperlink ref="D145" r:id="rId51"/>
    <hyperlink ref="D146" r:id="rId52"/>
    <hyperlink ref="D147" r:id="rId53"/>
    <hyperlink ref="D148" r:id="rId54"/>
    <hyperlink ref="D151" r:id="rId55"/>
    <hyperlink ref="D152" r:id="rId56"/>
    <hyperlink ref="D153" r:id="rId57"/>
    <hyperlink ref="D154" r:id="rId58"/>
    <hyperlink ref="D155" r:id="rId59"/>
    <hyperlink ref="D156" r:id="rId60"/>
    <hyperlink ref="D157" r:id="rId61"/>
    <hyperlink ref="D158" r:id="rId62"/>
    <hyperlink ref="D161" r:id="rId63"/>
    <hyperlink ref="D164" r:id="rId64"/>
    <hyperlink ref="D167" r:id="rId65"/>
    <hyperlink ref="D171" r:id="rId66"/>
    <hyperlink ref="D172" r:id="rId67"/>
    <hyperlink ref="D173" r:id="rId68"/>
    <hyperlink ref="D178" r:id="rId69"/>
    <hyperlink ref="D184" r:id="rId70"/>
    <hyperlink ref="D185" r:id="rId71"/>
    <hyperlink ref="D190" r:id="rId72"/>
    <hyperlink ref="D194" r:id="rId73"/>
    <hyperlink ref="D198" r:id="rId74"/>
    <hyperlink ref="D199" r:id="rId75"/>
    <hyperlink ref="D200" r:id="rId76"/>
    <hyperlink ref="D201" r:id="rId77"/>
    <hyperlink ref="D206" r:id="rId78"/>
    <hyperlink ref="D207" r:id="rId79"/>
    <hyperlink ref="D210" r:id="rId80"/>
    <hyperlink ref="D211" r:id="rId81"/>
    <hyperlink ref="D213" r:id="rId82"/>
    <hyperlink ref="D214" r:id="rId83"/>
    <hyperlink ref="D215" r:id="rId84"/>
    <hyperlink ref="D218" r:id="rId85"/>
    <hyperlink ref="D221" r:id="rId86"/>
    <hyperlink ref="D222" r:id="rId87"/>
    <hyperlink ref="D225" r:id="rId88"/>
    <hyperlink ref="D228" r:id="rId89"/>
    <hyperlink ref="D229" r:id="rId90"/>
    <hyperlink ref="D231" r:id="rId91"/>
    <hyperlink ref="D232" r:id="rId92"/>
    <hyperlink ref="D237" r:id="rId93"/>
    <hyperlink ref="D238" r:id="rId94"/>
    <hyperlink ref="D239" r:id="rId95"/>
    <hyperlink ref="D240" r:id="rId96"/>
    <hyperlink ref="D243" r:id="rId97"/>
    <hyperlink ref="D244" r:id="rId98"/>
    <hyperlink ref="D245" r:id="rId99"/>
    <hyperlink ref="D246" r:id="rId100"/>
    <hyperlink ref="D247" r:id="rId101"/>
    <hyperlink ref="D249" r:id="rId102"/>
    <hyperlink ref="D250" r:id="rId103"/>
    <hyperlink ref="D251" r:id="rId104"/>
    <hyperlink ref="D252" r:id="rId105"/>
    <hyperlink ref="D255" r:id="rId106"/>
    <hyperlink ref="D258" r:id="rId107"/>
    <hyperlink ref="D261" r:id="rId108"/>
    <hyperlink ref="D262" r:id="rId109"/>
    <hyperlink ref="D265" r:id="rId110"/>
    <hyperlink ref="D266" r:id="rId111"/>
  </hyperlinks>
  <pageMargins left="0.7" right="0.7" top="0.75" bottom="0.75" header="0.3" footer="0.3"/>
  <pageSetup orientation="portrait"/>
  <headerFooter alignWithMargins="0"/>
  <ignoredErrors>
    <ignoredError sqref="A1:J26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Каталог</vt:lpstr>
    </vt:vector>
  </TitlesOfParts>
  <Company>ООО "ИТ"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title>Шоколадная Партия</dc:title>
  <dc:subject>Прайс лист</dc:subject>
  <cp:lastModifiedBy/>
  <dcterms:created xsi:type="dcterms:W3CDTF">2023-10-09T09:02:01Z</dcterms:created>
  <dcterms:modified xsi:type="dcterms:W3CDTF">2023-10-09T09:02:01Z</dcterms:modified>
</cp:coreProperties>
</file>